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2"/>
  </bookViews>
  <sheets>
    <sheet name="доходы 1" sheetId="1" r:id="rId1"/>
    <sheet name="расходы 2021" sheetId="2" r:id="rId2"/>
    <sheet name="расходы ведом" sheetId="3" r:id="rId3"/>
    <sheet name="Источники1" sheetId="4" r:id="rId4"/>
    <sheet name="численность" sheetId="5" r:id="rId5"/>
    <sheet name="Лист1" sheetId="6" r:id="rId6"/>
  </sheets>
  <definedNames>
    <definedName name="_xlnm.Print_Area" localSheetId="0">'доходы 1'!$A$2:$G$26</definedName>
    <definedName name="_xlnm.Print_Area" localSheetId="3">'Источники1'!$A$3:$C$12</definedName>
    <definedName name="_xlnm.Print_Area" localSheetId="1">'расходы 2021'!$A$5:$L$59</definedName>
    <definedName name="_xlnm.Print_Area" localSheetId="2">'расходы ведом'!$A$1:$G$118</definedName>
  </definedNames>
  <calcPr fullCalcOnLoad="1" refMode="R1C1"/>
</workbook>
</file>

<file path=xl/sharedStrings.xml><?xml version="1.0" encoding="utf-8"?>
<sst xmlns="http://schemas.openxmlformats.org/spreadsheetml/2006/main" count="840" uniqueCount="264">
  <si>
    <t xml:space="preserve">Показатели исполнения местного  бюджета МО Сергиевское за 9 месяцев 2022 г                                                      по   кодам  классификации доходов </t>
  </si>
  <si>
    <t>тыс.руб.</t>
  </si>
  <si>
    <t xml:space="preserve">Код вида дохода </t>
  </si>
  <si>
    <t xml:space="preserve"> Наименование источника доходов</t>
  </si>
  <si>
    <t xml:space="preserve">I квартал </t>
  </si>
  <si>
    <t xml:space="preserve">II квартал </t>
  </si>
  <si>
    <t>III квартал</t>
  </si>
  <si>
    <t>IV квартал</t>
  </si>
  <si>
    <t>Исполнение         на 01.10.2022 г.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</si>
  <si>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</si>
  <si>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</si>
  <si>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</si>
  <si>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</si>
  <si>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</si>
  <si>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</si>
  <si>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</si>
  <si>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</si>
  <si>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1 13 03030 03 0000 000</t>
  </si>
  <si>
    <t>ДОХОДЫ ОТ ОКАЗАНИЯ ПЛАТНЫХ УСЛУГ И КОМПЕНСАЦИИ ЗАТРАТ ГОСУДАРСТВА</t>
  </si>
  <si>
    <t xml:space="preserve">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</si>
  <si>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</si>
  <si>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</si>
  <si>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</si>
  <si>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1 16 00000 00 0000 000</t>
  </si>
  <si>
    <t>ШТРАФЫ, САНКЦИИ, ВОЗМЕЩЕНИЕ УЩЕРБА</t>
  </si>
  <si>
    <t>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</si>
  <si>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</si>
  <si>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</si>
  <si>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</si>
  <si>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</si>
  <si>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</si>
  <si>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2 00 00000 00 0000 000</t>
  </si>
  <si>
    <t>БЕЗВОЗМЕЗДНЫЕ ПОСТУПЛЕНИЯ</t>
  </si>
  <si>
    <t xml:space="preserve"> 2 02 10000 00 0000 150</t>
  </si>
  <si>
    <t>Дотации бюджетам системы Российской Федерации</t>
  </si>
  <si>
    <t xml:space="preserve">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</si>
  <si>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</si>
  <si>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 2 02 03000 00 0000 150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</si>
  <si>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</si>
  <si>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</si>
  <si>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2 02 03024 00 0000 150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</si>
  <si>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</si>
  <si>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 xml:space="preserve"> 2 02 30027 03 0100 150</t>
  </si>
  <si>
    <t>Субвенции бюджетам внутригородских муниципальных образований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</si>
  <si>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</si>
  <si>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на вознаграждение, причитающееся приемному родителю</t>
  </si>
  <si>
    <t>МО Парнас</t>
  </si>
  <si>
    <t>Глава МА МО МО Парнас</t>
  </si>
  <si>
    <t>Е.В.Марченко</t>
  </si>
  <si>
    <t>Показатели расходов  по разделам и подразделам классификации расходов местного бюджета                                                       МО Сергиевское за 9 месяцев 2022 г</t>
  </si>
  <si>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</si>
  <si>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</si>
  <si>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</si>
  <si>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</si>
  <si>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</si>
  <si>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</si>
  <si>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</si>
  <si>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</si>
  <si>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</si>
  <si>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Исполнение          на 01.10.2022 г.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</si>
  <si>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</si>
  <si>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</si>
  <si>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</si>
  <si>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</si>
  <si>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001 0000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</si>
  <si>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</si>
  <si>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</si>
  <si>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</si>
  <si>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</si>
  <si>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проведения выборов и референдумов</t>
  </si>
  <si>
    <t>0107</t>
  </si>
  <si>
    <t>Резервный фонд местной администрации</t>
  </si>
  <si>
    <t>0111</t>
  </si>
  <si>
    <t>Другие общегосударственные вопросы</t>
  </si>
  <si>
    <t>0113</t>
  </si>
  <si>
    <t>Формирование архивных фондов органов местного самоуправления</t>
  </si>
  <si>
    <t>092 0000</t>
  </si>
  <si>
    <t>197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</si>
  <si>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</si>
  <si>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Членские взносы на осуществление деятельности Совета муниципальных образований Санкт-Петербурга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</si>
  <si>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</si>
  <si>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092 0001</t>
  </si>
  <si>
    <t>Содержание и  материальное обеспечение деятельности  казенного учреждения  "Выставочный комплекс "Музей-храм преподобного Сергия Радонежского"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</si>
  <si>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</si>
  <si>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</si>
  <si>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</si>
  <si>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Осуществление защиты прав потребителей</t>
  </si>
  <si>
    <t>Муниципальная программа мероприятий, направленных на решение вопроса местного значения по участию в деятельности по профилактике правонарушений  на территории МО Сергиевское</t>
  </si>
  <si>
    <t>Муниципальная программа мероприятий, направленных на решение вопроса местного значения по участию в формах 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</si>
  <si>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Муниципальная  программа мероприятий, направленных на решение вопроса местного значения в области реализации мер по профилактике дорожно-транспортного травматизма на территории муниципального образования</t>
  </si>
  <si>
    <t>НАЦИОНАЛЬНАЯ БЕЗОПАСНОСТЬ И ПРАВООХРАНИТЕЛЬНАЯ ДЕЯТЕЛЬНОСТЬ</t>
  </si>
  <si>
    <t>0300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</si>
  <si>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</si>
  <si>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</si>
  <si>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>219 0000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</si>
  <si>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</si>
  <si>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</si>
  <si>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</si>
  <si>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</si>
  <si>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</si>
  <si>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0401</t>
  </si>
  <si>
    <t>Муниципальная  программа мероприятий, направленных на решение вопроса местного значения в области реализации мер по прфилактике дорожно-транспортного травматизма на территории муниципального образования</t>
  </si>
  <si>
    <t>0409</t>
  </si>
  <si>
    <t>ЖИЛИЩНО-КОММУНАЛЬНОЕ ХОЗЯЙСТВО</t>
  </si>
  <si>
    <t>0500</t>
  </si>
  <si>
    <t xml:space="preserve"> 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</si>
  <si>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</si>
  <si>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0503</t>
  </si>
  <si>
    <t>ОХРАНА ОКРУЖАЮЩЕЙ СРЕДЫ</t>
  </si>
  <si>
    <t>0600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</si>
  <si>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</si>
  <si>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0605</t>
  </si>
  <si>
    <t>ОБРАЗОВАНИЕ</t>
  </si>
  <si>
    <t>0700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</si>
  <si>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</si>
  <si>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0705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</si>
  <si>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</si>
  <si>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</si>
  <si>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</si>
  <si>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КУЛЬТУРА, КИНЕМАТОГРАФИЯ</t>
  </si>
  <si>
    <t>0800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</si>
  <si>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</si>
  <si>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0801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</si>
  <si>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</si>
  <si>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0804</t>
  </si>
  <si>
    <t>СОЦИАЛЬНАЯ ПОЛИТИКА</t>
  </si>
  <si>
    <t>1000</t>
  </si>
  <si>
    <t xml:space="preserve">Социальное обеспечение населения </t>
  </si>
  <si>
    <t>1003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</si>
  <si>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</si>
  <si>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</si>
  <si>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</si>
  <si>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</si>
  <si>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ФИЗИЧЕСКАЯ КУЛЬТУРА И СПОРТ</t>
  </si>
  <si>
    <t>1100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</si>
  <si>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</si>
  <si>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1102</t>
  </si>
  <si>
    <t>СРЕДСТВА МАССОВОЙ ИНФОРМАЦИИ</t>
  </si>
  <si>
    <t>1200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</si>
  <si>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</si>
  <si>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1202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</si>
  <si>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</si>
  <si>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ИТОГО</t>
  </si>
  <si>
    <t>ПРОЕКТ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</si>
  <si>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9 месяцев  2022 г</t>
  </si>
  <si>
    <t>Наименование</t>
  </si>
  <si>
    <t>Код ГБРС</t>
  </si>
  <si>
    <t>Код раздела, подраздела</t>
  </si>
  <si>
    <t>МЕСТНАЯ АДМИНИСТРАЦИЯ МУНИЦИПАЛЬНОГО ОБРАЗОВАНИЯ МУНИЦИПАЛЬНЫЙ ОКРУГ СЕРГИЕВСКОЕ (916)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</si>
  <si>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</si>
  <si>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</si>
  <si>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/>
  </si>
  <si>
    <t>Глава местной администрации</t>
  </si>
  <si>
    <t>0020000031</t>
  </si>
  <si>
    <t xml:space="preserve">Оплата труда и начисления на выплаты по оплате труда </t>
  </si>
  <si>
    <t>Содержание и обеспечение деятельности местной администрации по решению вопросов местного значения</t>
  </si>
  <si>
    <t>0020000032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</si>
  <si>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</si>
  <si>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</si>
  <si>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</si>
  <si>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</si>
  <si>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Резервные фонды</t>
  </si>
  <si>
    <t>0700000060</t>
  </si>
  <si>
    <t>Иные бюджетные ассигнования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</si>
  <si>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</si>
  <si>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</si>
  <si>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Формирование архивных фондов органов местного самоуправления, муниципальных предприятий и учреждений</t>
  </si>
  <si>
    <t>0900000070</t>
  </si>
  <si>
    <t>Фонд оплаты труда казенных учреждений и взносы по обязательному социальному страхованию</t>
  </si>
  <si>
    <t>0930000100</t>
  </si>
  <si>
    <t>3300000470</t>
  </si>
  <si>
    <t>7950000520</t>
  </si>
  <si>
    <t>7950000530</t>
  </si>
  <si>
    <t>79505 00510</t>
  </si>
  <si>
    <t>Закупка товаров, работ и услуг для государственных (муниципальных) нужд</t>
  </si>
  <si>
    <t xml:space="preserve">Муниципальная  программа мероприятий, направленных на решение вопроса местного значения в области реализации мер по прфилактике дорожно-транспортного травматизма на территории </t>
  </si>
  <si>
    <t>7950400490</t>
  </si>
  <si>
    <t>79506 00530</t>
  </si>
  <si>
    <t>Защита населения и территории от чрезвычайных ситуаций природного и техногенного характера, гражданская оборона</t>
  </si>
  <si>
    <t>2190000080</t>
  </si>
  <si>
    <t>5100000100</t>
  </si>
  <si>
    <t>Прочая закупка товаров, работ и услуг для муниципальных нужд</t>
  </si>
  <si>
    <t>Благоустройство</t>
  </si>
  <si>
    <t>6000000130</t>
  </si>
  <si>
    <t>Охрана окружающей среды</t>
  </si>
  <si>
    <t>4100000170</t>
  </si>
  <si>
    <t>Образование</t>
  </si>
  <si>
    <t>Профессиональная подготовка, переподготовка и повышение квалификации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</si>
  <si>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</si>
  <si>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4280000180</t>
  </si>
  <si>
    <t>4310000190</t>
  </si>
  <si>
    <t>Культура, кинематография</t>
  </si>
  <si>
    <t>4500000200</t>
  </si>
  <si>
    <t>4500000560</t>
  </si>
  <si>
    <t xml:space="preserve">Социальная политика </t>
  </si>
  <si>
    <t xml:space="preserve">Пенсионное обеспечение </t>
  </si>
  <si>
    <t>Расходы на предоставление доплат к пенсии лицам, замещавшим муниципальные должности и должности муниципальной службы</t>
  </si>
  <si>
    <t>5050000230</t>
  </si>
  <si>
    <t>Социальное обеспечение и иные выплаты населению</t>
  </si>
  <si>
    <t>51100G0860</t>
  </si>
  <si>
    <t>51100G0870</t>
  </si>
  <si>
    <t>5120004</t>
  </si>
  <si>
    <t>Иные выплаты населению</t>
  </si>
  <si>
    <t>Массовый спорт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</si>
  <si>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</si>
  <si>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5120000240</t>
  </si>
  <si>
    <t>Периодическая печать и издательства</t>
  </si>
  <si>
    <t>4570000251</t>
  </si>
  <si>
    <t>4570000252</t>
  </si>
  <si>
    <t>МУНИЦИПАЛЬНЫЙ СОВЕТ ВНУТРИГОРОДСКОГО  МУНИЦИПАЛЬНОГО ОБРАЗОВАНИЯ САНКТ-ПЕТЕРБУРГА  МУНИЦИПАЛЬНЫЙ ОКРУГ СЕРГИЕВСКОЕ (978)</t>
  </si>
  <si>
    <t>Глава муниципального образования</t>
  </si>
  <si>
    <t>0020000010</t>
  </si>
  <si>
    <t>Депутаты, осуществляющие свои полномочия на постоянной основе</t>
  </si>
  <si>
    <t>0020000021</t>
  </si>
  <si>
    <t>Компенсация депутатам, осуществляющие свои полномочия на непостоянной основе</t>
  </si>
  <si>
    <t>0020000022</t>
  </si>
  <si>
    <t>Содержание и обеспечение деятельности аппарата представительного органа муниципального образования</t>
  </si>
  <si>
    <t>0020000023</t>
  </si>
  <si>
    <t>Уплата прочих налогов, сборов и иных платежей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</si>
  <si>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</si>
  <si>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Участие ОМСУ в межмуниципальном сотрудничестве</t>
  </si>
  <si>
    <t>0920000440</t>
  </si>
  <si>
    <t>3300000460</t>
  </si>
  <si>
    <t>Избирательная комиссия МО Сергиевское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</si>
  <si>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</si>
  <si>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</si>
  <si>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0200000050</t>
  </si>
  <si>
    <t>Уплата иных платежей</t>
  </si>
  <si>
    <t>0200000051</t>
  </si>
  <si>
    <t>Источники  финансирования дефицита местного бюджета по кодам классификации источников финансирования дефицитов бюджета</t>
  </si>
  <si>
    <t>МО МО Сергиевское за 9 месяцев 2022 г</t>
  </si>
  <si>
    <t>Код</t>
  </si>
  <si>
    <t xml:space="preserve">Наименование источника дефицита </t>
  </si>
  <si>
    <t>Сумма                                (тыс. руб.)</t>
  </si>
  <si>
    <t>916 0100 0000 00 0000 000</t>
  </si>
  <si>
    <t>Источники внутреннего финансирования дефицитов бюджетов</t>
  </si>
  <si>
    <t>916 0105 0000 00 0000 000</t>
  </si>
  <si>
    <t>Изменение остатков средств на счетах по учету средств бюджета</t>
  </si>
  <si>
    <t>916 0105 02 01 03 0000000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</si>
  <si>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</si>
  <si>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>916 0105 02 01 03 0000 000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</si>
  <si>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</si>
  <si>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9 месяцев 2022 г</t>
  </si>
  <si>
    <t>Численность муниципальных служащих муниципального совета Сергиевское</t>
  </si>
  <si>
    <t xml:space="preserve">Численность </t>
  </si>
  <si>
    <t>2 чел.</t>
  </si>
  <si>
    <t>Фактические затраты на их денежное содержание(тыс. руб.)</t>
  </si>
  <si>
    <t xml:space="preserve">Обеспечивающий персонал </t>
  </si>
  <si>
    <t xml:space="preserve">Численность  </t>
  </si>
  <si>
    <t>1 чел.</t>
  </si>
  <si>
    <t>Численность муниципальных служащих МА МО МО Сергиевское</t>
  </si>
  <si>
    <t>21 чел.</t>
  </si>
  <si>
    <t>из них:</t>
  </si>
  <si>
    <t>Численность отдела опеки и попечительства</t>
  </si>
  <si>
    <t>3 чел.</t>
  </si>
  <si>
    <t>Обслуживающий персонал МА МО МО Сергиевское</t>
  </si>
  <si>
    <t>Численность муниципальных служащих ИК МО МО Сергиевское</t>
  </si>
  <si>
    <t>0чел.</t>
  </si>
  <si>
    <t xml:space="preserve"> чел.</t>
  </si>
  <si>
    <t>Приложение № 1 к Постановлению МА МО МО Сергиевское от 20.10.2022г. № 62-п</t>
  </si>
  <si>
    <t>Приложение № 2 к Постановлению МА МО МО Сергиевское от 20.10.2022г. № 62-п</t>
  </si>
  <si>
    <t>Приложение № 3 к Постановлению МА МО МО Сергиевское от 20.10.2022г. № 62-п</t>
  </si>
  <si>
    <t>Приложение № 4 к Постановлению МА МО МО Сергиевское от 20.10.2022г. № 62-п</t>
  </si>
  <si>
    <t>Приложение № 5 к Постановлению МА МО МО Сергиевское от 20.10.2022г. № 62-п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</si>
</sst>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#,##0.0"/>
    <numFmt numFmtId="181" formatCode="0.0"/>
    <numFmt numFmtId="182" formatCode="#,##0.00_р_."/>
    <numFmt numFmtId="183" formatCode="#,##0.000"/>
  </numFmts>
  <fonts count="67">
    <font>
      <sz val="10"/>
      <name val="Arial Cyr"/>
      <family val="2"/>
    </font>
    <font>
      <sz val="11"/>
      <name val="Calibri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i/>
      <sz val="12"/>
      <name val="Arial Cyr"/>
      <family val="2"/>
    </font>
    <font>
      <b/>
      <sz val="12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color indexed="8"/>
      <name val="Arial"/>
      <family val="2"/>
    </font>
    <font>
      <b/>
      <sz val="9"/>
      <name val="Arial Cyr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80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1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0" fontId="3" fillId="0" borderId="11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wrapText="1"/>
    </xf>
    <xf numFmtId="49" fontId="11" fillId="0" borderId="17" xfId="0" applyNumberFormat="1" applyFont="1" applyFill="1" applyBorder="1" applyAlignment="1">
      <alignment wrapText="1"/>
    </xf>
    <xf numFmtId="4" fontId="14" fillId="0" borderId="17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1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182" fontId="14" fillId="0" borderId="10" xfId="0" applyNumberFormat="1" applyFont="1" applyFill="1" applyBorder="1" applyAlignment="1">
      <alignment horizontal="right" wrapText="1"/>
    </xf>
    <xf numFmtId="182" fontId="14" fillId="0" borderId="0" xfId="0" applyNumberFormat="1" applyFont="1" applyFill="1" applyBorder="1" applyAlignment="1">
      <alignment horizontal="right" wrapText="1"/>
    </xf>
    <xf numFmtId="0" fontId="18" fillId="0" borderId="18" xfId="0" applyFont="1" applyBorder="1" applyAlignment="1">
      <alignment wrapText="1"/>
    </xf>
    <xf numFmtId="0" fontId="18" fillId="0" borderId="18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 wrapText="1"/>
    </xf>
    <xf numFmtId="0" fontId="15" fillId="0" borderId="19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right" wrapText="1"/>
    </xf>
    <xf numFmtId="49" fontId="46" fillId="0" borderId="10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right" wrapText="1"/>
    </xf>
    <xf numFmtId="0" fontId="18" fillId="0" borderId="18" xfId="0" applyFont="1" applyBorder="1" applyAlignment="1">
      <alignment horizontal="justify" vertical="justify" wrapText="1"/>
    </xf>
    <xf numFmtId="0" fontId="18" fillId="0" borderId="2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9" fontId="15" fillId="0" borderId="10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horizontal="justify" vertical="justify" wrapText="1"/>
    </xf>
    <xf numFmtId="4" fontId="1" fillId="0" borderId="10" xfId="0" applyNumberFormat="1" applyFont="1" applyFill="1" applyBorder="1" applyAlignment="1">
      <alignment/>
    </xf>
    <xf numFmtId="4" fontId="14" fillId="0" borderId="17" xfId="43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justify" vertical="justify" wrapText="1"/>
    </xf>
    <xf numFmtId="49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80" fontId="47" fillId="0" borderId="10" xfId="0" applyNumberFormat="1" applyFont="1" applyFill="1" applyBorder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181" fontId="19" fillId="0" borderId="17" xfId="0" applyNumberFormat="1" applyFont="1" applyBorder="1" applyAlignment="1">
      <alignment horizontal="right"/>
    </xf>
    <xf numFmtId="4" fontId="20" fillId="0" borderId="17" xfId="0" applyNumberFormat="1" applyFont="1" applyBorder="1" applyAlignment="1">
      <alignment horizontal="right"/>
    </xf>
    <xf numFmtId="0" fontId="19" fillId="0" borderId="24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81" fontId="19" fillId="0" borderId="10" xfId="0" applyNumberFormat="1" applyFont="1" applyBorder="1" applyAlignment="1">
      <alignment horizontal="right"/>
    </xf>
    <xf numFmtId="4" fontId="19" fillId="0" borderId="10" xfId="0" applyNumberFormat="1" applyFont="1" applyFill="1" applyBorder="1" applyAlignment="1">
      <alignment horizontal="right"/>
    </xf>
    <xf numFmtId="0" fontId="18" fillId="0" borderId="18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81" fontId="20" fillId="0" borderId="10" xfId="0" applyNumberFormat="1" applyFont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left" vertical="top" wrapText="1"/>
    </xf>
    <xf numFmtId="49" fontId="19" fillId="0" borderId="18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81" fontId="19" fillId="0" borderId="18" xfId="0" applyNumberFormat="1" applyFont="1" applyBorder="1" applyAlignment="1">
      <alignment horizontal="right"/>
    </xf>
    <xf numFmtId="4" fontId="19" fillId="0" borderId="18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left" wrapText="1"/>
    </xf>
    <xf numFmtId="0" fontId="11" fillId="0" borderId="19" xfId="0" applyFont="1" applyFill="1" applyBorder="1" applyAlignment="1">
      <alignment vertical="center" wrapText="1"/>
    </xf>
    <xf numFmtId="49" fontId="19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/>
    </xf>
    <xf numFmtId="181" fontId="20" fillId="0" borderId="17" xfId="0" applyNumberFormat="1" applyFont="1" applyBorder="1" applyAlignment="1">
      <alignment horizontal="right"/>
    </xf>
    <xf numFmtId="4" fontId="20" fillId="0" borderId="17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81" fontId="20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right"/>
    </xf>
    <xf numFmtId="0" fontId="17" fillId="0" borderId="18" xfId="0" applyFont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20" fillId="0" borderId="17" xfId="0" applyFont="1" applyBorder="1" applyAlignment="1">
      <alignment horizontal="center"/>
    </xf>
    <xf numFmtId="0" fontId="46" fillId="0" borderId="17" xfId="0" applyFont="1" applyBorder="1" applyAlignment="1">
      <alignment wrapText="1"/>
    </xf>
    <xf numFmtId="4" fontId="19" fillId="0" borderId="17" xfId="0" applyNumberFormat="1" applyFont="1" applyFill="1" applyBorder="1" applyAlignment="1">
      <alignment horizontal="right"/>
    </xf>
    <xf numFmtId="49" fontId="19" fillId="0" borderId="25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81" fontId="19" fillId="0" borderId="25" xfId="0" applyNumberFormat="1" applyFont="1" applyBorder="1" applyAlignment="1">
      <alignment horizontal="right"/>
    </xf>
    <xf numFmtId="4" fontId="19" fillId="0" borderId="25" xfId="0" applyNumberFormat="1" applyFont="1" applyFill="1" applyBorder="1" applyAlignment="1">
      <alignment horizontal="right"/>
    </xf>
    <xf numFmtId="0" fontId="19" fillId="0" borderId="13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4" fontId="20" fillId="0" borderId="14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180" fontId="20" fillId="0" borderId="26" xfId="0" applyNumberFormat="1" applyFont="1" applyBorder="1" applyAlignment="1">
      <alignment horizontal="right"/>
    </xf>
    <xf numFmtId="180" fontId="19" fillId="0" borderId="11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/>
    </xf>
    <xf numFmtId="180" fontId="19" fillId="0" borderId="11" xfId="0" applyNumberFormat="1" applyFont="1" applyFill="1" applyBorder="1" applyAlignment="1">
      <alignment/>
    </xf>
    <xf numFmtId="180" fontId="20" fillId="0" borderId="11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180" fontId="19" fillId="0" borderId="27" xfId="0" applyNumberFormat="1" applyFont="1" applyFill="1" applyBorder="1" applyAlignment="1">
      <alignment/>
    </xf>
    <xf numFmtId="180" fontId="19" fillId="0" borderId="26" xfId="0" applyNumberFormat="1" applyFont="1" applyFill="1" applyBorder="1" applyAlignment="1">
      <alignment horizontal="right"/>
    </xf>
    <xf numFmtId="180" fontId="20" fillId="0" borderId="11" xfId="0" applyNumberFormat="1" applyFont="1" applyFill="1" applyBorder="1" applyAlignment="1">
      <alignment horizontal="right"/>
    </xf>
    <xf numFmtId="180" fontId="19" fillId="0" borderId="11" xfId="0" applyNumberFormat="1" applyFont="1" applyBorder="1" applyAlignment="1">
      <alignment horizontal="right"/>
    </xf>
    <xf numFmtId="180" fontId="19" fillId="0" borderId="26" xfId="0" applyNumberFormat="1" applyFont="1" applyBorder="1" applyAlignment="1">
      <alignment horizontal="right"/>
    </xf>
    <xf numFmtId="180" fontId="20" fillId="0" borderId="11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20" fillId="0" borderId="14" xfId="0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28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1" fontId="20" fillId="0" borderId="3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/>
    </xf>
    <xf numFmtId="180" fontId="20" fillId="0" borderId="26" xfId="0" applyNumberFormat="1" applyFont="1" applyBorder="1" applyAlignment="1">
      <alignment horizontal="center" vertical="center"/>
    </xf>
    <xf numFmtId="1" fontId="20" fillId="0" borderId="31" xfId="0" applyNumberFormat="1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180" fontId="20" fillId="0" borderId="11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justify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31" xfId="0" applyNumberFormat="1" applyFont="1" applyBorder="1" applyAlignment="1">
      <alignment horizontal="center" vertical="center"/>
    </xf>
    <xf numFmtId="180" fontId="19" fillId="0" borderId="1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top" wrapText="1"/>
    </xf>
    <xf numFmtId="4" fontId="19" fillId="0" borderId="17" xfId="0" applyNumberFormat="1" applyFont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19" fillId="0" borderId="33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justify" vertical="center"/>
    </xf>
    <xf numFmtId="180" fontId="19" fillId="0" borderId="26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31" xfId="0" applyNumberFormat="1" applyFont="1" applyBorder="1" applyAlignment="1">
      <alignment horizontal="center" vertical="center"/>
    </xf>
    <xf numFmtId="180" fontId="20" fillId="0" borderId="26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justify" vertical="center"/>
    </xf>
    <xf numFmtId="4" fontId="20" fillId="0" borderId="30" xfId="0" applyNumberFormat="1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4" fontId="20" fillId="0" borderId="35" xfId="0" applyNumberFormat="1" applyFont="1" applyBorder="1" applyAlignment="1">
      <alignment horizontal="center" vertical="center"/>
    </xf>
    <xf numFmtId="0" fontId="22" fillId="0" borderId="3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1" fontId="20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80" fontId="19" fillId="0" borderId="11" xfId="0" applyNumberFormat="1" applyFont="1" applyFill="1" applyBorder="1" applyAlignment="1">
      <alignment horizontal="center" vertical="center"/>
    </xf>
    <xf numFmtId="4" fontId="20" fillId="0" borderId="36" xfId="0" applyNumberFormat="1" applyFont="1" applyBorder="1" applyAlignment="1">
      <alignment horizontal="center" vertical="justify"/>
    </xf>
    <xf numFmtId="180" fontId="20" fillId="0" borderId="37" xfId="0" applyNumberFormat="1" applyFont="1" applyBorder="1" applyAlignment="1">
      <alignment horizontal="center" vertical="justify"/>
    </xf>
    <xf numFmtId="1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justify"/>
    </xf>
    <xf numFmtId="4" fontId="27" fillId="0" borderId="0" xfId="0" applyNumberFormat="1" applyFont="1" applyBorder="1" applyAlignment="1">
      <alignment horizontal="center" vertical="justify"/>
    </xf>
    <xf numFmtId="1" fontId="27" fillId="0" borderId="0" xfId="0" applyNumberFormat="1" applyFont="1" applyBorder="1" applyAlignment="1">
      <alignment horizontal="justify" vertical="center"/>
    </xf>
    <xf numFmtId="49" fontId="27" fillId="0" borderId="0" xfId="0" applyNumberFormat="1" applyFont="1" applyBorder="1" applyAlignment="1">
      <alignment horizontal="justify" vertical="justify"/>
    </xf>
    <xf numFmtId="181" fontId="27" fillId="0" borderId="0" xfId="0" applyNumberFormat="1" applyFont="1" applyBorder="1" applyAlignment="1">
      <alignment horizontal="justify" vertical="justify"/>
    </xf>
    <xf numFmtId="0" fontId="3" fillId="0" borderId="0" xfId="0" applyFont="1" applyAlignment="1">
      <alignment/>
    </xf>
    <xf numFmtId="181" fontId="3" fillId="0" borderId="0" xfId="0" applyNumberFormat="1" applyFont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81" fontId="2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49" fontId="20" fillId="0" borderId="38" xfId="0" applyNumberFormat="1" applyFont="1" applyBorder="1" applyAlignment="1">
      <alignment horizontal="center" vertical="justify"/>
    </xf>
    <xf numFmtId="49" fontId="20" fillId="0" borderId="39" xfId="0" applyNumberFormat="1" applyFont="1" applyBorder="1" applyAlignment="1">
      <alignment horizontal="center" vertical="justify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2">
      <selection activeCell="A2" sqref="A2:G2"/>
    </sheetView>
  </sheetViews>
  <sheetFormatPr defaultColWidth="9.25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9.00390625" style="0" customWidth="1"/>
    <col min="8" max="8" width="9.25390625" style="0" customWidth="1"/>
    <col min="9" max="9" width="16.00390625" style="0" customWidth="1"/>
  </cols>
  <sheetData>
    <row r="1" ht="12.75">
      <c r="A1" s="174"/>
    </row>
    <row r="2" spans="1:10" ht="18" customHeight="1">
      <c r="A2" s="230" t="s">
        <v>259</v>
      </c>
      <c r="B2" s="231"/>
      <c r="C2" s="231"/>
      <c r="D2" s="231"/>
      <c r="E2" s="231"/>
      <c r="F2" s="231"/>
      <c r="G2" s="231"/>
      <c r="H2" s="1"/>
      <c r="I2" s="1"/>
      <c r="J2" s="1"/>
    </row>
    <row r="3" spans="1:8" ht="8.25" customHeight="1">
      <c r="A3" s="15"/>
      <c r="B3" s="15"/>
      <c r="C3" s="15"/>
      <c r="D3" s="96"/>
      <c r="E3" s="96"/>
      <c r="F3" s="96"/>
      <c r="G3" s="96"/>
      <c r="H3" s="96"/>
    </row>
    <row r="4" spans="1:8" ht="42" customHeight="1">
      <c r="A4" s="232" t="s">
        <v>0</v>
      </c>
      <c r="B4" s="233"/>
      <c r="C4" s="233"/>
      <c r="D4" s="233"/>
      <c r="E4" s="233"/>
      <c r="F4" s="233"/>
      <c r="G4" s="233"/>
      <c r="H4" s="96"/>
    </row>
    <row r="5" spans="1:8" ht="27" customHeight="1">
      <c r="A5" s="175"/>
      <c r="B5" s="175"/>
      <c r="C5" s="175"/>
      <c r="D5" s="175"/>
      <c r="E5" s="175"/>
      <c r="F5" s="175"/>
      <c r="G5" s="175" t="s">
        <v>1</v>
      </c>
      <c r="H5" s="96"/>
    </row>
    <row r="6" spans="1:7" ht="65.25" customHeight="1">
      <c r="A6" s="176" t="s">
        <v>2</v>
      </c>
      <c r="B6" s="177" t="s">
        <v>3</v>
      </c>
      <c r="C6" s="178" t="s">
        <v>4</v>
      </c>
      <c r="D6" s="179" t="s">
        <v>5</v>
      </c>
      <c r="E6" s="177" t="s">
        <v>6</v>
      </c>
      <c r="F6" s="180" t="s">
        <v>7</v>
      </c>
      <c r="G6" s="157" t="s">
        <v>8</v>
      </c>
    </row>
    <row r="7" spans="1:7" ht="27.75" customHeight="1">
      <c r="A7" s="181" t="s">
        <v>9</v>
      </c>
      <c r="B7" s="182" t="s">
        <v>10</v>
      </c>
      <c r="C7" s="183" t="e">
        <f>C8+#REF!+#REF!</f>
        <v>#REF!</v>
      </c>
      <c r="D7" s="183" t="e">
        <f>D8+#REF!+#REF!</f>
        <v>#REF!</v>
      </c>
      <c r="E7" s="183" t="e">
        <f>E8+#REF!+#REF!</f>
        <v>#REF!</v>
      </c>
      <c r="F7" s="183" t="e">
        <f>F8+#REF!+#REF!</f>
        <v>#REF!</v>
      </c>
      <c r="G7" s="184">
        <f>G8+G11+G17+G14</f>
        <v>5286.8</v>
      </c>
    </row>
    <row r="8" spans="1:7" ht="15">
      <c r="A8" s="185" t="s">
        <v>11</v>
      </c>
      <c r="B8" s="186" t="s">
        <v>12</v>
      </c>
      <c r="C8" s="187" t="e">
        <f>C9+C10+#REF!</f>
        <v>#REF!</v>
      </c>
      <c r="D8" s="187" t="e">
        <f>D9+D10+#REF!</f>
        <v>#REF!</v>
      </c>
      <c r="E8" s="187" t="e">
        <f>E9+E10+#REF!</f>
        <v>#REF!</v>
      </c>
      <c r="F8" s="187" t="e">
        <f>F9+F10+#REF!</f>
        <v>#REF!</v>
      </c>
      <c r="G8" s="188">
        <f>G9</f>
        <v>5075</v>
      </c>
    </row>
    <row r="9" spans="1:7" ht="32.25" customHeight="1">
      <c r="A9" s="189" t="s">
        <v>13</v>
      </c>
      <c r="B9" s="190" t="s">
        <v>14</v>
      </c>
      <c r="C9" s="191" t="e">
        <f>#REF!+C10</f>
        <v>#REF!</v>
      </c>
      <c r="D9" s="191" t="e">
        <f>#REF!+D10</f>
        <v>#REF!</v>
      </c>
      <c r="E9" s="191" t="e">
        <f>#REF!+E10</f>
        <v>#REF!</v>
      </c>
      <c r="F9" s="192" t="e">
        <f>#REF!+F10</f>
        <v>#REF!</v>
      </c>
      <c r="G9" s="193">
        <f>G10</f>
        <v>5075</v>
      </c>
    </row>
    <row r="10" spans="1:7" ht="61.5" customHeight="1">
      <c r="A10" s="189" t="s">
        <v>15</v>
      </c>
      <c r="B10" s="194" t="s">
        <v>16</v>
      </c>
      <c r="C10" s="191">
        <v>1400</v>
      </c>
      <c r="D10" s="191">
        <v>5600</v>
      </c>
      <c r="E10" s="191">
        <f>4000+1870</f>
        <v>5870</v>
      </c>
      <c r="F10" s="192">
        <v>4000</v>
      </c>
      <c r="G10" s="193">
        <v>5075</v>
      </c>
    </row>
    <row r="11" spans="1:15" ht="34.5" customHeight="1">
      <c r="A11" s="181" t="s">
        <v>17</v>
      </c>
      <c r="B11" s="182" t="s">
        <v>18</v>
      </c>
      <c r="C11" s="195"/>
      <c r="D11" s="195"/>
      <c r="E11" s="196"/>
      <c r="F11" s="197"/>
      <c r="G11" s="184">
        <f>G12+G13</f>
        <v>208.2</v>
      </c>
      <c r="M11" s="229"/>
      <c r="N11" s="229"/>
      <c r="O11" s="229"/>
    </row>
    <row r="12" spans="1:15" ht="62.25" customHeight="1">
      <c r="A12" s="198" t="s">
        <v>19</v>
      </c>
      <c r="B12" s="199" t="s">
        <v>20</v>
      </c>
      <c r="C12" s="195"/>
      <c r="D12" s="195"/>
      <c r="E12" s="196"/>
      <c r="F12" s="197"/>
      <c r="G12" s="200">
        <v>0</v>
      </c>
      <c r="M12" s="229"/>
      <c r="N12" s="229"/>
      <c r="O12" s="229"/>
    </row>
    <row r="13" spans="1:15" ht="28.5">
      <c r="A13" s="198" t="s">
        <v>21</v>
      </c>
      <c r="B13" s="199" t="s">
        <v>22</v>
      </c>
      <c r="C13" s="195"/>
      <c r="D13" s="195"/>
      <c r="E13" s="196"/>
      <c r="F13" s="197"/>
      <c r="G13" s="200">
        <v>208.2</v>
      </c>
      <c r="M13" s="229"/>
      <c r="N13" s="229"/>
      <c r="O13" s="229"/>
    </row>
    <row r="14" spans="1:15" ht="15">
      <c r="A14" s="181" t="s">
        <v>23</v>
      </c>
      <c r="B14" s="201" t="s">
        <v>24</v>
      </c>
      <c r="C14" s="183"/>
      <c r="D14" s="183"/>
      <c r="E14" s="183"/>
      <c r="F14" s="202"/>
      <c r="G14" s="203">
        <f>G15</f>
        <v>3.6</v>
      </c>
      <c r="M14" s="229"/>
      <c r="N14" s="229"/>
      <c r="O14" s="229"/>
    </row>
    <row r="15" spans="1:15" ht="60">
      <c r="A15" s="181" t="s">
        <v>25</v>
      </c>
      <c r="B15" s="204" t="s">
        <v>26</v>
      </c>
      <c r="C15" s="183"/>
      <c r="D15" s="183"/>
      <c r="E15" s="183"/>
      <c r="F15" s="202"/>
      <c r="G15" s="203">
        <f>G16</f>
        <v>3.6</v>
      </c>
      <c r="M15" s="229"/>
      <c r="N15" s="229"/>
      <c r="O15" s="229"/>
    </row>
    <row r="16" spans="1:15" ht="114">
      <c r="A16" s="198" t="s">
        <v>27</v>
      </c>
      <c r="B16" s="205" t="s">
        <v>28</v>
      </c>
      <c r="C16" s="183"/>
      <c r="D16" s="183"/>
      <c r="E16" s="183"/>
      <c r="F16" s="202"/>
      <c r="G16" s="200">
        <v>3.6</v>
      </c>
      <c r="M16" s="229"/>
      <c r="N16" s="229"/>
      <c r="O16" s="229"/>
    </row>
    <row r="17" spans="1:7" ht="52.5" customHeight="1">
      <c r="A17" s="181" t="s">
        <v>29</v>
      </c>
      <c r="B17" s="206" t="s">
        <v>30</v>
      </c>
      <c r="C17" s="183"/>
      <c r="D17" s="183"/>
      <c r="E17" s="183"/>
      <c r="F17" s="207"/>
      <c r="G17" s="203">
        <v>0</v>
      </c>
    </row>
    <row r="18" spans="1:7" ht="15">
      <c r="A18" s="185" t="s">
        <v>31</v>
      </c>
      <c r="B18" s="204" t="s">
        <v>32</v>
      </c>
      <c r="C18" s="183" t="e">
        <f>#REF!+C21</f>
        <v>#REF!</v>
      </c>
      <c r="D18" s="183" t="e">
        <f>#REF!+D21</f>
        <v>#REF!</v>
      </c>
      <c r="E18" s="183" t="e">
        <f>#REF!+E21</f>
        <v>#REF!</v>
      </c>
      <c r="F18" s="183" t="e">
        <f>#REF!+F21</f>
        <v>#REF!</v>
      </c>
      <c r="G18" s="184">
        <f>G19+G21</f>
        <v>80407.1</v>
      </c>
    </row>
    <row r="19" spans="1:7" ht="15">
      <c r="A19" s="208" t="s">
        <v>33</v>
      </c>
      <c r="B19" s="209" t="s">
        <v>34</v>
      </c>
      <c r="C19" s="210"/>
      <c r="D19" s="183"/>
      <c r="E19" s="183"/>
      <c r="F19" s="183"/>
      <c r="G19" s="184">
        <v>57618</v>
      </c>
    </row>
    <row r="20" spans="1:7" ht="45">
      <c r="A20" s="211" t="s">
        <v>35</v>
      </c>
      <c r="B20" s="212" t="s">
        <v>36</v>
      </c>
      <c r="C20" s="210"/>
      <c r="D20" s="183"/>
      <c r="E20" s="183"/>
      <c r="F20" s="183"/>
      <c r="G20" s="184">
        <v>38412</v>
      </c>
    </row>
    <row r="21" spans="1:10" ht="37.5" customHeight="1">
      <c r="A21" s="213" t="s">
        <v>37</v>
      </c>
      <c r="B21" s="204" t="s">
        <v>38</v>
      </c>
      <c r="C21" s="187">
        <f>C22+C23+C24+C25</f>
        <v>0</v>
      </c>
      <c r="D21" s="187">
        <f>D22+D23+D24+D25</f>
        <v>0</v>
      </c>
      <c r="E21" s="187">
        <f>E22+E23+E24+E25</f>
        <v>0</v>
      </c>
      <c r="F21" s="187">
        <f>F22+F23+F24+F25</f>
        <v>0</v>
      </c>
      <c r="G21" s="188">
        <f>G22+G23+G24+G25</f>
        <v>22789.1</v>
      </c>
      <c r="J21" s="10"/>
    </row>
    <row r="22" spans="1:10" ht="48.75" customHeight="1">
      <c r="A22" s="214" t="s">
        <v>37</v>
      </c>
      <c r="B22" s="190" t="s">
        <v>39</v>
      </c>
      <c r="C22" s="191"/>
      <c r="D22" s="191"/>
      <c r="E22" s="191"/>
      <c r="F22" s="191"/>
      <c r="G22" s="215">
        <v>8.1</v>
      </c>
      <c r="J22" s="10"/>
    </row>
    <row r="23" spans="1:10" ht="41.25" customHeight="1">
      <c r="A23" s="214" t="s">
        <v>40</v>
      </c>
      <c r="B23" s="190" t="s">
        <v>41</v>
      </c>
      <c r="C23" s="191"/>
      <c r="D23" s="191"/>
      <c r="E23" s="191"/>
      <c r="F23" s="191"/>
      <c r="G23" s="215">
        <v>2430</v>
      </c>
      <c r="J23" s="10"/>
    </row>
    <row r="24" spans="1:10" ht="36" customHeight="1">
      <c r="A24" s="214" t="s">
        <v>42</v>
      </c>
      <c r="B24" s="190" t="s">
        <v>43</v>
      </c>
      <c r="C24" s="191"/>
      <c r="D24" s="191"/>
      <c r="E24" s="191"/>
      <c r="F24" s="191"/>
      <c r="G24" s="215">
        <v>11701</v>
      </c>
      <c r="J24" s="10"/>
    </row>
    <row r="25" spans="1:10" ht="38.25" customHeight="1">
      <c r="A25" s="214" t="s">
        <v>44</v>
      </c>
      <c r="B25" s="190" t="s">
        <v>45</v>
      </c>
      <c r="C25" s="191"/>
      <c r="D25" s="191"/>
      <c r="E25" s="191"/>
      <c r="F25" s="191"/>
      <c r="G25" s="215">
        <v>8650</v>
      </c>
      <c r="J25" s="10"/>
    </row>
    <row r="26" spans="1:7" ht="15">
      <c r="A26" s="234"/>
      <c r="B26" s="235"/>
      <c r="C26" s="216" t="e">
        <f>C7+C18</f>
        <v>#REF!</v>
      </c>
      <c r="D26" s="216" t="e">
        <f>D7+D18</f>
        <v>#REF!</v>
      </c>
      <c r="E26" s="216" t="e">
        <f>E7+E18</f>
        <v>#REF!</v>
      </c>
      <c r="F26" s="216" t="e">
        <f>F7+F18</f>
        <v>#REF!</v>
      </c>
      <c r="G26" s="217">
        <f>G7+G18</f>
        <v>85693.90000000001</v>
      </c>
    </row>
    <row r="27" spans="1:7" ht="12.75">
      <c r="A27" s="218"/>
      <c r="B27" s="219"/>
      <c r="C27" s="220"/>
      <c r="D27" s="220"/>
      <c r="E27" s="220"/>
      <c r="F27" s="220"/>
      <c r="G27" s="220"/>
    </row>
    <row r="28" spans="1:7" ht="12.75">
      <c r="A28" s="221"/>
      <c r="B28" s="222"/>
      <c r="C28" s="223"/>
      <c r="D28" s="223"/>
      <c r="E28" s="223"/>
      <c r="F28" s="223"/>
      <c r="G28" s="223"/>
    </row>
    <row r="29" spans="1:8" ht="15">
      <c r="A29" s="224"/>
      <c r="B29" s="224"/>
      <c r="C29" s="224"/>
      <c r="D29" s="224"/>
      <c r="E29" s="224"/>
      <c r="F29" s="225"/>
      <c r="G29" s="225"/>
      <c r="H29" s="155"/>
    </row>
    <row r="30" spans="1:8" ht="15.75" customHeight="1" hidden="1">
      <c r="A30" s="224" t="s">
        <v>46</v>
      </c>
      <c r="B30" s="224" t="s">
        <v>47</v>
      </c>
      <c r="C30" s="224"/>
      <c r="D30" s="224"/>
      <c r="E30" s="224"/>
      <c r="F30" s="226"/>
      <c r="G30" s="227" t="s">
        <v>48</v>
      </c>
      <c r="H30" s="228"/>
    </row>
    <row r="32" ht="12.75">
      <c r="G32" s="10"/>
    </row>
  </sheetData>
  <sheetProtection/>
  <mergeCells count="3">
    <mergeCell ref="A2:G2"/>
    <mergeCell ref="A4:G4"/>
    <mergeCell ref="A26:B26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4">
      <selection activeCell="B5" sqref="B5:L5"/>
    </sheetView>
  </sheetViews>
  <sheetFormatPr defaultColWidth="9.25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6.875" style="0" customWidth="1"/>
    <col min="13" max="13" width="9.75390625" style="0" customWidth="1"/>
  </cols>
  <sheetData>
    <row r="1" spans="1:2" ht="12.75" customHeight="1" hidden="1">
      <c r="A1" s="237"/>
      <c r="B1" s="237"/>
    </row>
    <row r="2" spans="1:2" ht="12.75" customHeight="1" hidden="1">
      <c r="A2" s="237"/>
      <c r="B2" s="237"/>
    </row>
    <row r="3" spans="1:2" ht="12.75" customHeight="1" hidden="1">
      <c r="A3" s="237"/>
      <c r="B3" s="237"/>
    </row>
    <row r="4" spans="1:2" ht="12.75">
      <c r="A4" s="237"/>
      <c r="B4" s="237"/>
    </row>
    <row r="5" spans="1:12" ht="21" customHeight="1">
      <c r="A5" s="95"/>
      <c r="B5" s="230" t="s">
        <v>260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0" ht="12.75">
      <c r="A6" s="94"/>
      <c r="B6" s="96"/>
      <c r="C6" s="96"/>
      <c r="D6" s="96"/>
      <c r="E6" s="96"/>
      <c r="F6" s="96"/>
      <c r="G6" s="96"/>
      <c r="H6" s="96"/>
      <c r="I6" s="96"/>
      <c r="J6" s="96"/>
    </row>
    <row r="7" spans="1:12" ht="39.75" customHeight="1">
      <c r="A7" s="236" t="s">
        <v>49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ht="12.75">
      <c r="A8" s="97"/>
    </row>
    <row r="9" spans="1:12" ht="66" customHeight="1">
      <c r="A9" s="98" t="s">
        <v>50</v>
      </c>
      <c r="B9" s="99" t="s">
        <v>51</v>
      </c>
      <c r="C9" s="99" t="s">
        <v>52</v>
      </c>
      <c r="D9" s="100" t="s">
        <v>53</v>
      </c>
      <c r="E9" s="100" t="s">
        <v>54</v>
      </c>
      <c r="F9" s="100" t="s">
        <v>55</v>
      </c>
      <c r="G9" s="101" t="s">
        <v>56</v>
      </c>
      <c r="H9" s="100" t="s">
        <v>57</v>
      </c>
      <c r="I9" s="100" t="s">
        <v>58</v>
      </c>
      <c r="J9" s="100" t="s">
        <v>6</v>
      </c>
      <c r="K9" s="100" t="s">
        <v>7</v>
      </c>
      <c r="L9" s="157" t="s">
        <v>59</v>
      </c>
    </row>
    <row r="10" spans="1:12" s="94" customFormat="1" ht="17.25" customHeight="1">
      <c r="A10" s="102">
        <v>1</v>
      </c>
      <c r="B10" s="103" t="s">
        <v>60</v>
      </c>
      <c r="C10" s="104" t="s">
        <v>61</v>
      </c>
      <c r="D10" s="105"/>
      <c r="E10" s="106"/>
      <c r="F10" s="106"/>
      <c r="G10" s="107" t="e">
        <f>H10+I10+J10+K10</f>
        <v>#REF!</v>
      </c>
      <c r="H10" s="108" t="e">
        <f>H11+H12+H13+H15+H16+#REF!</f>
        <v>#REF!</v>
      </c>
      <c r="I10" s="108" t="e">
        <f>I11+I12+I13+I15+I16+#REF!</f>
        <v>#REF!</v>
      </c>
      <c r="J10" s="108" t="e">
        <f>J11+J12+J13+J15+J16+#REF!</f>
        <v>#REF!</v>
      </c>
      <c r="K10" s="108" t="e">
        <f>K11+K12+K13+K15+K16+#REF!</f>
        <v>#REF!</v>
      </c>
      <c r="L10" s="158">
        <f>L11+L12+L13+L15+L16+L14</f>
        <v>25881.600000000002</v>
      </c>
    </row>
    <row r="11" spans="1:12" s="94" customFormat="1" ht="27" customHeight="1">
      <c r="A11" s="109">
        <f>A10+1</f>
        <v>2</v>
      </c>
      <c r="B11" s="79" t="s">
        <v>62</v>
      </c>
      <c r="C11" s="110" t="s">
        <v>63</v>
      </c>
      <c r="D11" s="111" t="s">
        <v>64</v>
      </c>
      <c r="E11" s="110"/>
      <c r="F11" s="112"/>
      <c r="G11" s="113" t="e">
        <f>H11+I11+J11+K11</f>
        <v>#REF!</v>
      </c>
      <c r="H11" s="114" t="e">
        <f>#REF!+#REF!</f>
        <v>#REF!</v>
      </c>
      <c r="I11" s="114" t="e">
        <f>#REF!+#REF!</f>
        <v>#REF!</v>
      </c>
      <c r="J11" s="114" t="e">
        <f>#REF!+#REF!</f>
        <v>#REF!</v>
      </c>
      <c r="K11" s="114" t="e">
        <f>#REF!+#REF!+#REF!</f>
        <v>#REF!</v>
      </c>
      <c r="L11" s="159">
        <v>998</v>
      </c>
    </row>
    <row r="12" spans="1:13" s="94" customFormat="1" ht="25.5" customHeight="1">
      <c r="A12" s="109">
        <f aca="true" t="shared" si="0" ref="A12:A57">A11+1</f>
        <v>3</v>
      </c>
      <c r="B12" s="79" t="s">
        <v>65</v>
      </c>
      <c r="C12" s="110" t="s">
        <v>66</v>
      </c>
      <c r="D12" s="111" t="s">
        <v>64</v>
      </c>
      <c r="E12" s="110"/>
      <c r="F12" s="112"/>
      <c r="G12" s="113" t="e">
        <f>H12+I12+J12+K12</f>
        <v>#REF!</v>
      </c>
      <c r="H12" s="114" t="e">
        <f>#REF!+#REF!+#REF!+#REF!+#REF!+#REF!+#REF!+#REF!+#REF!</f>
        <v>#REF!</v>
      </c>
      <c r="I12" s="114" t="e">
        <f>#REF!+#REF!+#REF!+#REF!+#REF!+#REF!+#REF!+#REF!</f>
        <v>#REF!</v>
      </c>
      <c r="J12" s="114" t="e">
        <f>#REF!+#REF!+#REF!+#REF!+#REF!+#REF!+#REF!+#REF!+#REF!</f>
        <v>#REF!</v>
      </c>
      <c r="K12" s="114" t="e">
        <f>#REF!+#REF!+#REF!+#REF!+#REF!+#REF!+#REF!</f>
        <v>#REF!</v>
      </c>
      <c r="L12" s="159">
        <f>891.5+217+2597.4</f>
        <v>3705.9</v>
      </c>
      <c r="M12" s="160"/>
    </row>
    <row r="13" spans="1:12" s="94" customFormat="1" ht="27" customHeight="1">
      <c r="A13" s="109">
        <f t="shared" si="0"/>
        <v>4</v>
      </c>
      <c r="B13" s="79" t="s">
        <v>67</v>
      </c>
      <c r="C13" s="110" t="s">
        <v>68</v>
      </c>
      <c r="D13" s="110"/>
      <c r="E13" s="110"/>
      <c r="F13" s="112"/>
      <c r="G13" s="113" t="e">
        <f>H13+I13+J13+K13</f>
        <v>#REF!</v>
      </c>
      <c r="H13" s="114" t="e">
        <f>#REF!+#REF!+#REF!+#REF!+#REF!+#REF!+#REF!+#REF!+#REF!+#REF!+#REF!</f>
        <v>#REF!</v>
      </c>
      <c r="I13" s="114" t="e">
        <f>#REF!+#REF!+#REF!+#REF!+#REF!+#REF!+#REF!+#REF!+#REF!+#REF!+#REF!</f>
        <v>#REF!</v>
      </c>
      <c r="J13" s="114" t="e">
        <f>#REF!+#REF!+#REF!+#REF!+#REF!+#REF!+#REF!+#REF!+#REF!+#REF!+#REF!</f>
        <v>#REF!</v>
      </c>
      <c r="K13" s="114" t="e">
        <f>#REF!+#REF!+#REF!+#REF!+#REF!+#REF!+#REF!+#REF!+#REF!+#REF!+#REF!</f>
        <v>#REF!</v>
      </c>
      <c r="L13" s="159">
        <f>1307.3+15590.1+2325</f>
        <v>19222.4</v>
      </c>
    </row>
    <row r="14" spans="1:12" s="94" customFormat="1" ht="15" customHeight="1">
      <c r="A14" s="109">
        <f t="shared" si="0"/>
        <v>5</v>
      </c>
      <c r="B14" s="75" t="s">
        <v>69</v>
      </c>
      <c r="C14" s="110" t="s">
        <v>70</v>
      </c>
      <c r="D14" s="110"/>
      <c r="E14" s="110"/>
      <c r="F14" s="112"/>
      <c r="G14" s="113"/>
      <c r="H14" s="114"/>
      <c r="I14" s="114"/>
      <c r="J14" s="114"/>
      <c r="K14" s="114"/>
      <c r="L14" s="159">
        <v>0</v>
      </c>
    </row>
    <row r="15" spans="1:12" s="94" customFormat="1" ht="14.25">
      <c r="A15" s="109">
        <f t="shared" si="0"/>
        <v>6</v>
      </c>
      <c r="B15" s="115" t="s">
        <v>71</v>
      </c>
      <c r="C15" s="110" t="s">
        <v>72</v>
      </c>
      <c r="D15" s="111"/>
      <c r="E15" s="110"/>
      <c r="F15" s="112"/>
      <c r="G15" s="113"/>
      <c r="H15" s="114"/>
      <c r="I15" s="114"/>
      <c r="J15" s="114"/>
      <c r="K15" s="114"/>
      <c r="L15" s="161">
        <v>0</v>
      </c>
    </row>
    <row r="16" spans="1:13" s="94" customFormat="1" ht="15">
      <c r="A16" s="109">
        <f t="shared" si="0"/>
        <v>7</v>
      </c>
      <c r="B16" s="67" t="s">
        <v>73</v>
      </c>
      <c r="C16" s="116" t="s">
        <v>74</v>
      </c>
      <c r="D16" s="116"/>
      <c r="E16" s="116"/>
      <c r="F16" s="117"/>
      <c r="G16" s="118">
        <f>G17</f>
        <v>400</v>
      </c>
      <c r="H16" s="119"/>
      <c r="I16" s="119"/>
      <c r="J16" s="119"/>
      <c r="K16" s="119"/>
      <c r="L16" s="162">
        <f>L17+L18+L19+L20+L22+L23+L24+L25+L27+L26+L28</f>
        <v>1955.3000000000002</v>
      </c>
      <c r="M16" s="163"/>
    </row>
    <row r="17" spans="1:12" s="94" customFormat="1" ht="14.25" customHeight="1">
      <c r="A17" s="109">
        <f t="shared" si="0"/>
        <v>8</v>
      </c>
      <c r="B17" s="67" t="s">
        <v>75</v>
      </c>
      <c r="C17" s="110" t="s">
        <v>74</v>
      </c>
      <c r="D17" s="110" t="s">
        <v>76</v>
      </c>
      <c r="E17" s="110" t="s">
        <v>77</v>
      </c>
      <c r="F17" s="112"/>
      <c r="G17" s="113">
        <f>H17+I17+J17+K17</f>
        <v>400</v>
      </c>
      <c r="H17" s="114">
        <v>100</v>
      </c>
      <c r="I17" s="114">
        <v>100</v>
      </c>
      <c r="J17" s="114">
        <v>100</v>
      </c>
      <c r="K17" s="114">
        <v>100</v>
      </c>
      <c r="L17" s="159">
        <v>0</v>
      </c>
    </row>
    <row r="18" spans="1:12" s="94" customFormat="1" ht="24" customHeight="1">
      <c r="A18" s="109">
        <f t="shared" si="0"/>
        <v>9</v>
      </c>
      <c r="B18" s="67" t="s">
        <v>78</v>
      </c>
      <c r="C18" s="110" t="s">
        <v>74</v>
      </c>
      <c r="D18" s="110"/>
      <c r="E18" s="110"/>
      <c r="F18" s="112"/>
      <c r="G18" s="113"/>
      <c r="H18" s="114"/>
      <c r="I18" s="114"/>
      <c r="J18" s="114"/>
      <c r="K18" s="114"/>
      <c r="L18" s="159">
        <v>8.1</v>
      </c>
    </row>
    <row r="19" spans="1:12" s="94" customFormat="1" ht="25.5" customHeight="1">
      <c r="A19" s="109">
        <f t="shared" si="0"/>
        <v>10</v>
      </c>
      <c r="B19" s="120" t="s">
        <v>79</v>
      </c>
      <c r="C19" s="110" t="s">
        <v>74</v>
      </c>
      <c r="D19" s="110"/>
      <c r="E19" s="110"/>
      <c r="F19" s="112"/>
      <c r="G19" s="113"/>
      <c r="H19" s="114"/>
      <c r="I19" s="114"/>
      <c r="J19" s="114"/>
      <c r="K19" s="114"/>
      <c r="L19" s="159">
        <v>72</v>
      </c>
    </row>
    <row r="20" spans="1:12" s="94" customFormat="1" ht="27" customHeight="1">
      <c r="A20" s="109">
        <f t="shared" si="0"/>
        <v>11</v>
      </c>
      <c r="B20" s="77" t="s">
        <v>80</v>
      </c>
      <c r="C20" s="110" t="s">
        <v>74</v>
      </c>
      <c r="D20" s="110" t="s">
        <v>81</v>
      </c>
      <c r="E20" s="110" t="s">
        <v>77</v>
      </c>
      <c r="F20" s="112">
        <v>226</v>
      </c>
      <c r="G20" s="113">
        <f>G17</f>
        <v>400</v>
      </c>
      <c r="H20" s="114">
        <f>H17</f>
        <v>100</v>
      </c>
      <c r="I20" s="114">
        <f>I17</f>
        <v>100</v>
      </c>
      <c r="J20" s="114">
        <f>J17</f>
        <v>100</v>
      </c>
      <c r="K20" s="114">
        <f>K17</f>
        <v>100</v>
      </c>
      <c r="L20" s="161">
        <v>0</v>
      </c>
    </row>
    <row r="21" spans="1:12" s="94" customFormat="1" ht="27" customHeight="1">
      <c r="A21" s="109">
        <f t="shared" si="0"/>
        <v>12</v>
      </c>
      <c r="B21" s="56" t="s">
        <v>82</v>
      </c>
      <c r="C21" s="110" t="s">
        <v>74</v>
      </c>
      <c r="D21" s="110"/>
      <c r="E21" s="110"/>
      <c r="F21" s="112"/>
      <c r="G21" s="113"/>
      <c r="H21" s="114"/>
      <c r="I21" s="114"/>
      <c r="J21" s="114"/>
      <c r="K21" s="114"/>
      <c r="L21" s="161">
        <v>0</v>
      </c>
    </row>
    <row r="22" spans="1:12" s="94" customFormat="1" ht="27.75" customHeight="1">
      <c r="A22" s="109">
        <f t="shared" si="0"/>
        <v>13</v>
      </c>
      <c r="B22" s="56" t="s">
        <v>83</v>
      </c>
      <c r="C22" s="110" t="s">
        <v>74</v>
      </c>
      <c r="D22" s="110"/>
      <c r="E22" s="110"/>
      <c r="F22" s="112"/>
      <c r="G22" s="113"/>
      <c r="H22" s="114"/>
      <c r="I22" s="114"/>
      <c r="J22" s="114"/>
      <c r="K22" s="114"/>
      <c r="L22" s="161">
        <v>638.9</v>
      </c>
    </row>
    <row r="23" spans="1:12" s="94" customFormat="1" ht="40.5" customHeight="1">
      <c r="A23" s="109">
        <f t="shared" si="0"/>
        <v>14</v>
      </c>
      <c r="B23" s="57" t="s">
        <v>84</v>
      </c>
      <c r="C23" s="110" t="s">
        <v>74</v>
      </c>
      <c r="D23" s="110"/>
      <c r="E23" s="110"/>
      <c r="F23" s="112"/>
      <c r="G23" s="113"/>
      <c r="H23" s="114"/>
      <c r="I23" s="114"/>
      <c r="J23" s="114"/>
      <c r="K23" s="114"/>
      <c r="L23" s="161">
        <v>0</v>
      </c>
    </row>
    <row r="24" spans="1:12" s="94" customFormat="1" ht="51" customHeight="1">
      <c r="A24" s="109">
        <f t="shared" si="0"/>
        <v>15</v>
      </c>
      <c r="B24" s="57" t="s">
        <v>85</v>
      </c>
      <c r="C24" s="110" t="s">
        <v>74</v>
      </c>
      <c r="D24" s="110"/>
      <c r="E24" s="110"/>
      <c r="F24" s="112"/>
      <c r="G24" s="113"/>
      <c r="H24" s="114"/>
      <c r="I24" s="114"/>
      <c r="J24" s="114"/>
      <c r="K24" s="114"/>
      <c r="L24" s="161">
        <v>0</v>
      </c>
    </row>
    <row r="25" spans="1:12" s="94" customFormat="1" ht="16.5" customHeight="1">
      <c r="A25" s="109">
        <f t="shared" si="0"/>
        <v>16</v>
      </c>
      <c r="B25" s="57" t="s">
        <v>86</v>
      </c>
      <c r="C25" s="121" t="s">
        <v>74</v>
      </c>
      <c r="D25" s="121"/>
      <c r="E25" s="121"/>
      <c r="F25" s="122"/>
      <c r="G25" s="123"/>
      <c r="H25" s="124"/>
      <c r="I25" s="124"/>
      <c r="J25" s="124"/>
      <c r="K25" s="124"/>
      <c r="L25" s="164">
        <v>1069.2</v>
      </c>
    </row>
    <row r="26" spans="1:12" s="94" customFormat="1" ht="31.5" customHeight="1">
      <c r="A26" s="109"/>
      <c r="B26" s="57" t="s">
        <v>87</v>
      </c>
      <c r="C26" s="121" t="s">
        <v>74</v>
      </c>
      <c r="D26" s="121"/>
      <c r="E26" s="121"/>
      <c r="F26" s="122"/>
      <c r="G26" s="123"/>
      <c r="H26" s="124"/>
      <c r="I26" s="124"/>
      <c r="J26" s="124"/>
      <c r="K26" s="124"/>
      <c r="L26" s="164">
        <v>10.2</v>
      </c>
    </row>
    <row r="27" spans="1:12" s="94" customFormat="1" ht="58.5" customHeight="1">
      <c r="A27" s="109">
        <f>A25+1</f>
        <v>17</v>
      </c>
      <c r="B27" s="57" t="s">
        <v>88</v>
      </c>
      <c r="C27" s="121" t="s">
        <v>74</v>
      </c>
      <c r="D27" s="121"/>
      <c r="E27" s="121"/>
      <c r="F27" s="122"/>
      <c r="G27" s="123"/>
      <c r="H27" s="124"/>
      <c r="I27" s="124"/>
      <c r="J27" s="124"/>
      <c r="K27" s="124"/>
      <c r="L27" s="164">
        <v>87.9</v>
      </c>
    </row>
    <row r="28" spans="1:12" s="94" customFormat="1" ht="58.5" customHeight="1">
      <c r="A28" s="109">
        <f>A27+1</f>
        <v>18</v>
      </c>
      <c r="B28" s="66" t="s">
        <v>89</v>
      </c>
      <c r="C28" s="121" t="s">
        <v>74</v>
      </c>
      <c r="D28" s="121"/>
      <c r="E28" s="121"/>
      <c r="F28" s="122"/>
      <c r="G28" s="123"/>
      <c r="H28" s="124"/>
      <c r="I28" s="124"/>
      <c r="J28" s="124"/>
      <c r="K28" s="124"/>
      <c r="L28" s="164">
        <v>69</v>
      </c>
    </row>
    <row r="29" spans="1:12" s="94" customFormat="1" ht="18" customHeight="1">
      <c r="A29" s="109">
        <f>A27+1</f>
        <v>18</v>
      </c>
      <c r="B29" s="125" t="s">
        <v>90</v>
      </c>
      <c r="C29" s="116" t="s">
        <v>91</v>
      </c>
      <c r="D29" s="116"/>
      <c r="E29" s="116"/>
      <c r="F29" s="117"/>
      <c r="G29" s="118"/>
      <c r="H29" s="119"/>
      <c r="I29" s="119"/>
      <c r="J29" s="119"/>
      <c r="K29" s="119"/>
      <c r="L29" s="162">
        <f>L30+L31</f>
        <v>99.9</v>
      </c>
    </row>
    <row r="30" spans="1:12" s="94" customFormat="1" ht="86.25" customHeight="1">
      <c r="A30" s="109">
        <f>A28+1</f>
        <v>19</v>
      </c>
      <c r="B30" s="126" t="s">
        <v>92</v>
      </c>
      <c r="C30" s="127" t="s">
        <v>93</v>
      </c>
      <c r="D30" s="104" t="s">
        <v>94</v>
      </c>
      <c r="E30" s="128"/>
      <c r="F30" s="128"/>
      <c r="G30" s="129">
        <f>H30+I30+J30+K30</f>
        <v>0</v>
      </c>
      <c r="H30" s="130"/>
      <c r="I30" s="130"/>
      <c r="J30" s="130"/>
      <c r="K30" s="130"/>
      <c r="L30" s="165">
        <v>23.7</v>
      </c>
    </row>
    <row r="31" spans="1:12" s="94" customFormat="1" ht="39" customHeight="1">
      <c r="A31" s="109">
        <f t="shared" si="0"/>
        <v>20</v>
      </c>
      <c r="B31" s="131" t="s">
        <v>95</v>
      </c>
      <c r="C31" s="127" t="s">
        <v>96</v>
      </c>
      <c r="D31" s="104"/>
      <c r="E31" s="128"/>
      <c r="F31" s="128"/>
      <c r="G31" s="129"/>
      <c r="H31" s="130"/>
      <c r="I31" s="130"/>
      <c r="J31" s="130"/>
      <c r="K31" s="130"/>
      <c r="L31" s="165">
        <f>L32</f>
        <v>76.2</v>
      </c>
    </row>
    <row r="32" spans="1:12" s="94" customFormat="1" ht="86.25" customHeight="1">
      <c r="A32" s="109"/>
      <c r="B32" s="126" t="s">
        <v>92</v>
      </c>
      <c r="C32" s="127" t="s">
        <v>96</v>
      </c>
      <c r="D32" s="104"/>
      <c r="E32" s="128"/>
      <c r="F32" s="128"/>
      <c r="G32" s="129"/>
      <c r="H32" s="130"/>
      <c r="I32" s="130"/>
      <c r="J32" s="130"/>
      <c r="K32" s="130"/>
      <c r="L32" s="165">
        <v>76.2</v>
      </c>
    </row>
    <row r="33" spans="1:12" s="94" customFormat="1" ht="16.5" customHeight="1">
      <c r="A33" s="109">
        <f>A31+1</f>
        <v>21</v>
      </c>
      <c r="B33" s="132" t="s">
        <v>97</v>
      </c>
      <c r="C33" s="116" t="s">
        <v>98</v>
      </c>
      <c r="D33" s="116"/>
      <c r="E33" s="133"/>
      <c r="F33" s="133"/>
      <c r="G33" s="118"/>
      <c r="H33" s="119"/>
      <c r="I33" s="119"/>
      <c r="J33" s="119"/>
      <c r="K33" s="119"/>
      <c r="L33" s="166">
        <f>L34+L35</f>
        <v>99.1</v>
      </c>
    </row>
    <row r="34" spans="1:12" s="94" customFormat="1" ht="31.5" customHeight="1">
      <c r="A34" s="109">
        <f t="shared" si="0"/>
        <v>22</v>
      </c>
      <c r="B34" s="65" t="s">
        <v>99</v>
      </c>
      <c r="C34" s="110" t="s">
        <v>100</v>
      </c>
      <c r="D34" s="116"/>
      <c r="E34" s="133"/>
      <c r="F34" s="133"/>
      <c r="G34" s="118"/>
      <c r="H34" s="119"/>
      <c r="I34" s="119"/>
      <c r="J34" s="119"/>
      <c r="K34" s="119"/>
      <c r="L34" s="159">
        <v>99.1</v>
      </c>
    </row>
    <row r="35" spans="1:12" s="94" customFormat="1" ht="41.25" customHeight="1">
      <c r="A35" s="109">
        <f t="shared" si="0"/>
        <v>23</v>
      </c>
      <c r="B35" s="66" t="s">
        <v>101</v>
      </c>
      <c r="C35" s="134" t="s">
        <v>102</v>
      </c>
      <c r="D35" s="135"/>
      <c r="E35" s="136"/>
      <c r="F35" s="136"/>
      <c r="G35" s="137"/>
      <c r="H35" s="119"/>
      <c r="I35" s="119"/>
      <c r="J35" s="119"/>
      <c r="K35" s="119"/>
      <c r="L35" s="159">
        <v>0</v>
      </c>
    </row>
    <row r="36" spans="1:12" s="94" customFormat="1" ht="19.5" customHeight="1">
      <c r="A36" s="109">
        <f t="shared" si="0"/>
        <v>24</v>
      </c>
      <c r="B36" s="138" t="s">
        <v>103</v>
      </c>
      <c r="C36" s="116" t="s">
        <v>104</v>
      </c>
      <c r="D36" s="116"/>
      <c r="E36" s="117"/>
      <c r="F36" s="117" t="s">
        <v>105</v>
      </c>
      <c r="G36" s="118">
        <v>0</v>
      </c>
      <c r="H36" s="139" t="e">
        <f>#REF!+H37+#REF!</f>
        <v>#REF!</v>
      </c>
      <c r="I36" s="139" t="e">
        <f>#REF!+I37+#REF!</f>
        <v>#REF!</v>
      </c>
      <c r="J36" s="139" t="e">
        <f>#REF!+J37+#REF!</f>
        <v>#REF!</v>
      </c>
      <c r="K36" s="139" t="e">
        <f>#REF!+K37+#REF!</f>
        <v>#REF!</v>
      </c>
      <c r="L36" s="162">
        <f>L37</f>
        <v>28780.1</v>
      </c>
    </row>
    <row r="37" spans="1:12" s="94" customFormat="1" ht="27.75" customHeight="1">
      <c r="A37" s="109">
        <f t="shared" si="0"/>
        <v>25</v>
      </c>
      <c r="B37" s="67" t="s">
        <v>106</v>
      </c>
      <c r="C37" s="110" t="s">
        <v>107</v>
      </c>
      <c r="D37" s="116"/>
      <c r="E37" s="117"/>
      <c r="F37" s="117"/>
      <c r="G37" s="118"/>
      <c r="H37" s="114"/>
      <c r="I37" s="114"/>
      <c r="J37" s="114"/>
      <c r="K37" s="114"/>
      <c r="L37" s="159">
        <v>28780.1</v>
      </c>
    </row>
    <row r="38" spans="1:12" s="94" customFormat="1" ht="30" customHeight="1">
      <c r="A38" s="109">
        <f t="shared" si="0"/>
        <v>26</v>
      </c>
      <c r="B38" s="140" t="s">
        <v>108</v>
      </c>
      <c r="C38" s="116" t="s">
        <v>109</v>
      </c>
      <c r="D38" s="116"/>
      <c r="E38" s="117"/>
      <c r="F38" s="117"/>
      <c r="G38" s="118"/>
      <c r="H38" s="119"/>
      <c r="I38" s="119"/>
      <c r="J38" s="119"/>
      <c r="K38" s="119"/>
      <c r="L38" s="166">
        <f>L39</f>
        <v>96.8</v>
      </c>
    </row>
    <row r="39" spans="1:12" s="94" customFormat="1" ht="30" customHeight="1">
      <c r="A39" s="109">
        <f t="shared" si="0"/>
        <v>27</v>
      </c>
      <c r="B39" s="67" t="s">
        <v>110</v>
      </c>
      <c r="C39" s="110" t="s">
        <v>111</v>
      </c>
      <c r="D39" s="116"/>
      <c r="E39" s="117"/>
      <c r="F39" s="117"/>
      <c r="G39" s="118"/>
      <c r="H39" s="114"/>
      <c r="I39" s="114"/>
      <c r="J39" s="114"/>
      <c r="K39" s="114"/>
      <c r="L39" s="159">
        <v>96.8</v>
      </c>
    </row>
    <row r="40" spans="1:12" s="94" customFormat="1" ht="19.5" customHeight="1">
      <c r="A40" s="109">
        <f t="shared" si="0"/>
        <v>28</v>
      </c>
      <c r="B40" s="138" t="s">
        <v>112</v>
      </c>
      <c r="C40" s="116" t="s">
        <v>113</v>
      </c>
      <c r="D40" s="133"/>
      <c r="E40" s="133"/>
      <c r="F40" s="117"/>
      <c r="G40" s="118" t="e">
        <f>H40+I40+J40+K40</f>
        <v>#REF!</v>
      </c>
      <c r="H40" s="119" t="e">
        <f>#REF!</f>
        <v>#REF!</v>
      </c>
      <c r="I40" s="119" t="e">
        <f>#REF!</f>
        <v>#REF!</v>
      </c>
      <c r="J40" s="119" t="e">
        <f>#REF!</f>
        <v>#REF!</v>
      </c>
      <c r="K40" s="119" t="e">
        <f>#REF!</f>
        <v>#REF!</v>
      </c>
      <c r="L40" s="162">
        <f>L41+L42+L43+L44</f>
        <v>722.8</v>
      </c>
    </row>
    <row r="41" spans="1:12" s="94" customFormat="1" ht="75" customHeight="1">
      <c r="A41" s="109">
        <f t="shared" si="0"/>
        <v>29</v>
      </c>
      <c r="B41" s="75" t="s">
        <v>114</v>
      </c>
      <c r="C41" s="110" t="s">
        <v>115</v>
      </c>
      <c r="D41" s="133"/>
      <c r="E41" s="133"/>
      <c r="F41" s="117"/>
      <c r="G41" s="118"/>
      <c r="H41" s="119"/>
      <c r="I41" s="119"/>
      <c r="J41" s="119"/>
      <c r="K41" s="119"/>
      <c r="L41" s="167">
        <v>0</v>
      </c>
    </row>
    <row r="42" spans="1:12" s="94" customFormat="1" ht="31.5" customHeight="1">
      <c r="A42" s="109">
        <f t="shared" si="0"/>
        <v>30</v>
      </c>
      <c r="B42" s="75" t="s">
        <v>116</v>
      </c>
      <c r="C42" s="110" t="s">
        <v>117</v>
      </c>
      <c r="D42" s="133"/>
      <c r="E42" s="133"/>
      <c r="F42" s="117"/>
      <c r="G42" s="118"/>
      <c r="H42" s="119"/>
      <c r="I42" s="119"/>
      <c r="J42" s="119"/>
      <c r="K42" s="119"/>
      <c r="L42" s="167">
        <v>4</v>
      </c>
    </row>
    <row r="43" spans="1:12" s="94" customFormat="1" ht="25.5" customHeight="1">
      <c r="A43" s="109">
        <f t="shared" si="0"/>
        <v>31</v>
      </c>
      <c r="B43" s="75" t="s">
        <v>116</v>
      </c>
      <c r="C43" s="110" t="s">
        <v>118</v>
      </c>
      <c r="D43" s="133"/>
      <c r="E43" s="133"/>
      <c r="F43" s="117"/>
      <c r="G43" s="118"/>
      <c r="H43" s="119"/>
      <c r="I43" s="119"/>
      <c r="J43" s="119"/>
      <c r="K43" s="119"/>
      <c r="L43" s="167">
        <v>716.3</v>
      </c>
    </row>
    <row r="44" spans="1:12" s="94" customFormat="1" ht="44.25" customHeight="1">
      <c r="A44" s="109">
        <f t="shared" si="0"/>
        <v>32</v>
      </c>
      <c r="B44" s="57" t="s">
        <v>84</v>
      </c>
      <c r="C44" s="110" t="s">
        <v>118</v>
      </c>
      <c r="D44" s="133"/>
      <c r="E44" s="133"/>
      <c r="F44" s="117"/>
      <c r="G44" s="118"/>
      <c r="H44" s="119"/>
      <c r="I44" s="119"/>
      <c r="J44" s="119"/>
      <c r="K44" s="119"/>
      <c r="L44" s="167">
        <v>2.5</v>
      </c>
    </row>
    <row r="45" spans="1:12" s="94" customFormat="1" ht="18" customHeight="1">
      <c r="A45" s="109">
        <f t="shared" si="0"/>
        <v>33</v>
      </c>
      <c r="B45" s="138" t="s">
        <v>119</v>
      </c>
      <c r="C45" s="116" t="s">
        <v>120</v>
      </c>
      <c r="D45" s="117"/>
      <c r="E45" s="117"/>
      <c r="F45" s="117"/>
      <c r="G45" s="118" t="e">
        <f>H45+I45+J45+K45</f>
        <v>#REF!</v>
      </c>
      <c r="H45" s="119" t="e">
        <f>#REF!+#REF!</f>
        <v>#REF!</v>
      </c>
      <c r="I45" s="119" t="e">
        <f>#REF!+#REF!</f>
        <v>#REF!</v>
      </c>
      <c r="J45" s="119" t="e">
        <f>#REF!+#REF!</f>
        <v>#REF!</v>
      </c>
      <c r="K45" s="119" t="e">
        <f>#REF!+#REF!</f>
        <v>#REF!</v>
      </c>
      <c r="L45" s="162">
        <f>L46+L47</f>
        <v>2860</v>
      </c>
    </row>
    <row r="46" spans="1:12" s="94" customFormat="1" ht="39.75" customHeight="1">
      <c r="A46" s="109">
        <f t="shared" si="0"/>
        <v>34</v>
      </c>
      <c r="B46" s="76" t="s">
        <v>121</v>
      </c>
      <c r="C46" s="121" t="s">
        <v>122</v>
      </c>
      <c r="D46" s="121"/>
      <c r="E46" s="122"/>
      <c r="F46" s="122"/>
      <c r="G46" s="123"/>
      <c r="H46" s="124"/>
      <c r="I46" s="124"/>
      <c r="J46" s="124"/>
      <c r="K46" s="124"/>
      <c r="L46" s="164">
        <v>2363.5</v>
      </c>
    </row>
    <row r="47" spans="1:12" s="94" customFormat="1" ht="39.75" customHeight="1">
      <c r="A47" s="109">
        <f t="shared" si="0"/>
        <v>35</v>
      </c>
      <c r="B47" s="77" t="s">
        <v>123</v>
      </c>
      <c r="C47" s="121" t="s">
        <v>124</v>
      </c>
      <c r="D47" s="121"/>
      <c r="E47" s="122"/>
      <c r="F47" s="122"/>
      <c r="G47" s="123"/>
      <c r="H47" s="124"/>
      <c r="I47" s="124"/>
      <c r="J47" s="124"/>
      <c r="K47" s="124"/>
      <c r="L47" s="164">
        <v>496.5</v>
      </c>
    </row>
    <row r="48" spans="1:12" s="94" customFormat="1" ht="19.5" customHeight="1">
      <c r="A48" s="109">
        <f t="shared" si="0"/>
        <v>36</v>
      </c>
      <c r="B48" s="138" t="s">
        <v>125</v>
      </c>
      <c r="C48" s="116" t="s">
        <v>126</v>
      </c>
      <c r="D48" s="116"/>
      <c r="E48" s="117"/>
      <c r="F48" s="117"/>
      <c r="G48" s="118"/>
      <c r="H48" s="119"/>
      <c r="I48" s="119"/>
      <c r="J48" s="119"/>
      <c r="K48" s="119"/>
      <c r="L48" s="162">
        <f>L49+L50</f>
        <v>20451.7</v>
      </c>
    </row>
    <row r="49" spans="1:12" s="94" customFormat="1" ht="18.75" customHeight="1">
      <c r="A49" s="109">
        <f t="shared" si="0"/>
        <v>37</v>
      </c>
      <c r="B49" s="141" t="s">
        <v>127</v>
      </c>
      <c r="C49" s="110" t="s">
        <v>128</v>
      </c>
      <c r="D49" s="142">
        <v>1003</v>
      </c>
      <c r="E49" s="143"/>
      <c r="F49" s="143"/>
      <c r="G49" s="129"/>
      <c r="H49" s="130"/>
      <c r="I49" s="130"/>
      <c r="J49" s="130"/>
      <c r="K49" s="130"/>
      <c r="L49" s="168">
        <v>301.2</v>
      </c>
    </row>
    <row r="50" spans="1:12" s="94" customFormat="1" ht="15.75" customHeight="1">
      <c r="A50" s="109">
        <f t="shared" si="0"/>
        <v>38</v>
      </c>
      <c r="B50" s="144" t="s">
        <v>129</v>
      </c>
      <c r="C50" s="127" t="s">
        <v>130</v>
      </c>
      <c r="D50" s="127"/>
      <c r="E50" s="106"/>
      <c r="F50" s="106"/>
      <c r="G50" s="107"/>
      <c r="H50" s="145"/>
      <c r="I50" s="145"/>
      <c r="J50" s="145"/>
      <c r="K50" s="145"/>
      <c r="L50" s="168">
        <f>L51+L52</f>
        <v>20150.5</v>
      </c>
    </row>
    <row r="51" spans="1:12" s="94" customFormat="1" ht="41.25" customHeight="1">
      <c r="A51" s="109">
        <f t="shared" si="0"/>
        <v>39</v>
      </c>
      <c r="B51" s="77" t="s">
        <v>131</v>
      </c>
      <c r="C51" s="110" t="s">
        <v>130</v>
      </c>
      <c r="D51" s="110"/>
      <c r="E51" s="112"/>
      <c r="F51" s="112"/>
      <c r="G51" s="113"/>
      <c r="H51" s="114"/>
      <c r="I51" s="114"/>
      <c r="J51" s="114"/>
      <c r="K51" s="114"/>
      <c r="L51" s="161">
        <v>11509</v>
      </c>
    </row>
    <row r="52" spans="1:12" s="94" customFormat="1" ht="27" customHeight="1">
      <c r="A52" s="109">
        <f t="shared" si="0"/>
        <v>40</v>
      </c>
      <c r="B52" s="77" t="s">
        <v>132</v>
      </c>
      <c r="C52" s="110" t="s">
        <v>130</v>
      </c>
      <c r="D52" s="110"/>
      <c r="E52" s="112"/>
      <c r="F52" s="112"/>
      <c r="G52" s="113"/>
      <c r="H52" s="114"/>
      <c r="I52" s="114"/>
      <c r="J52" s="114"/>
      <c r="K52" s="114"/>
      <c r="L52" s="161">
        <v>8641.5</v>
      </c>
    </row>
    <row r="53" spans="1:12" s="94" customFormat="1" ht="18" customHeight="1">
      <c r="A53" s="109">
        <f t="shared" si="0"/>
        <v>41</v>
      </c>
      <c r="B53" s="138" t="s">
        <v>133</v>
      </c>
      <c r="C53" s="116" t="s">
        <v>134</v>
      </c>
      <c r="D53" s="116"/>
      <c r="E53" s="117"/>
      <c r="F53" s="117"/>
      <c r="G53" s="118"/>
      <c r="H53" s="119"/>
      <c r="I53" s="119"/>
      <c r="J53" s="119"/>
      <c r="K53" s="119"/>
      <c r="L53" s="162">
        <f>L54</f>
        <v>0</v>
      </c>
    </row>
    <row r="54" spans="1:12" s="94" customFormat="1" ht="47.25" customHeight="1">
      <c r="A54" s="109">
        <f t="shared" si="0"/>
        <v>42</v>
      </c>
      <c r="B54" s="79" t="s">
        <v>135</v>
      </c>
      <c r="C54" s="110" t="s">
        <v>136</v>
      </c>
      <c r="D54" s="110"/>
      <c r="E54" s="112"/>
      <c r="F54" s="112"/>
      <c r="G54" s="113"/>
      <c r="H54" s="114"/>
      <c r="I54" s="114"/>
      <c r="J54" s="114"/>
      <c r="K54" s="114"/>
      <c r="L54" s="161"/>
    </row>
    <row r="55" spans="1:12" s="94" customFormat="1" ht="22.5" customHeight="1">
      <c r="A55" s="109">
        <f t="shared" si="0"/>
        <v>43</v>
      </c>
      <c r="B55" s="138" t="s">
        <v>137</v>
      </c>
      <c r="C55" s="116" t="s">
        <v>138</v>
      </c>
      <c r="D55" s="116"/>
      <c r="E55" s="117"/>
      <c r="F55" s="117"/>
      <c r="G55" s="118"/>
      <c r="H55" s="119"/>
      <c r="I55" s="119"/>
      <c r="J55" s="119"/>
      <c r="K55" s="119"/>
      <c r="L55" s="169">
        <f>L56+L57</f>
        <v>3826.5</v>
      </c>
    </row>
    <row r="56" spans="1:12" s="94" customFormat="1" ht="24.75" customHeight="1">
      <c r="A56" s="109">
        <f t="shared" si="0"/>
        <v>44</v>
      </c>
      <c r="B56" s="79" t="s">
        <v>139</v>
      </c>
      <c r="C56" s="121" t="s">
        <v>140</v>
      </c>
      <c r="D56" s="121"/>
      <c r="E56" s="122"/>
      <c r="F56" s="122"/>
      <c r="G56" s="123"/>
      <c r="H56" s="124"/>
      <c r="I56" s="124"/>
      <c r="J56" s="124"/>
      <c r="K56" s="124"/>
      <c r="L56" s="164">
        <v>2522.1</v>
      </c>
    </row>
    <row r="57" spans="1:12" s="94" customFormat="1" ht="24" customHeight="1">
      <c r="A57" s="109">
        <f t="shared" si="0"/>
        <v>45</v>
      </c>
      <c r="B57" s="79" t="s">
        <v>141</v>
      </c>
      <c r="C57" s="146" t="s">
        <v>140</v>
      </c>
      <c r="D57" s="146"/>
      <c r="E57" s="147"/>
      <c r="F57" s="147"/>
      <c r="G57" s="148"/>
      <c r="H57" s="149"/>
      <c r="I57" s="149"/>
      <c r="J57" s="149"/>
      <c r="K57" s="149"/>
      <c r="L57" s="170">
        <v>1304.4</v>
      </c>
    </row>
    <row r="58" spans="1:14" ht="22.5" customHeight="1">
      <c r="A58" s="150"/>
      <c r="B58" s="151" t="s">
        <v>142</v>
      </c>
      <c r="C58" s="152"/>
      <c r="D58" s="152"/>
      <c r="E58" s="152"/>
      <c r="F58" s="152"/>
      <c r="G58" s="152"/>
      <c r="H58" s="153" t="e">
        <f>H10+H29+H36+H40+H45+H48+H55+H53</f>
        <v>#REF!</v>
      </c>
      <c r="I58" s="153" t="e">
        <f>I10+I29+I36+I40+I45+I48+I55+I53</f>
        <v>#REF!</v>
      </c>
      <c r="J58" s="153" t="e">
        <f>J10+J29+J36+J40+J45+J48+J55+J53</f>
        <v>#REF!</v>
      </c>
      <c r="K58" s="153" t="e">
        <f>K10+K29+K36+K40+K45+K48+K55+K53</f>
        <v>#REF!</v>
      </c>
      <c r="L58" s="171">
        <f>L10+L29+L33+L36+L38+L40+L45+L48+L53+L55</f>
        <v>82818.5</v>
      </c>
      <c r="M58" s="172"/>
      <c r="N58" s="172"/>
    </row>
    <row r="59" spans="1:11" ht="14.25">
      <c r="A59" s="154"/>
      <c r="B59" s="15"/>
      <c r="C59" s="15"/>
      <c r="D59" s="15"/>
      <c r="E59" s="15"/>
      <c r="F59" s="15"/>
      <c r="G59" s="15"/>
      <c r="H59" s="155"/>
      <c r="I59" s="155"/>
      <c r="J59" s="155"/>
      <c r="K59" s="155"/>
    </row>
    <row r="60" spans="2:12" ht="14.25">
      <c r="B60" s="156"/>
      <c r="L60" s="10"/>
    </row>
    <row r="61" ht="12.75">
      <c r="L61" s="173"/>
    </row>
    <row r="62" ht="12.75">
      <c r="L62" s="172"/>
    </row>
    <row r="63" ht="12" customHeight="1">
      <c r="L63" s="172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sheetProtection/>
  <mergeCells count="3">
    <mergeCell ref="B5:L5"/>
    <mergeCell ref="A7:L7"/>
    <mergeCell ref="A1:B4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tabSelected="1" view="pageBreakPreview" zoomScale="90" zoomScaleSheetLayoutView="90" workbookViewId="0" topLeftCell="A1">
      <selection activeCell="A2" sqref="A2:F2"/>
    </sheetView>
  </sheetViews>
  <sheetFormatPr defaultColWidth="9.25390625" defaultRowHeight="12.75"/>
  <cols>
    <col min="1" max="1" width="78.00390625" style="20" customWidth="1"/>
    <col min="2" max="2" width="6.625" style="0" customWidth="1"/>
    <col min="3" max="3" width="10.125" style="0" customWidth="1"/>
    <col min="4" max="4" width="13.375" style="28" customWidth="1"/>
    <col min="5" max="5" width="9.00390625" style="0" customWidth="1"/>
    <col min="6" max="6" width="14.375" style="29" customWidth="1"/>
    <col min="7" max="7" width="4.125" style="29" hidden="1" customWidth="1"/>
    <col min="8" max="8" width="10.75390625" style="0" bestFit="1" customWidth="1"/>
  </cols>
  <sheetData>
    <row r="1" spans="1:256" ht="15">
      <c r="A1" s="19"/>
      <c r="B1" s="19"/>
      <c r="C1" s="19"/>
      <c r="D1" s="19"/>
      <c r="E1" s="19"/>
      <c r="F1" s="19"/>
      <c r="G1" s="19" t="s">
        <v>143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 t="s">
        <v>143</v>
      </c>
      <c r="AZ1" s="19" t="s">
        <v>143</v>
      </c>
      <c r="BA1" s="19" t="s">
        <v>143</v>
      </c>
      <c r="BB1" s="19" t="s">
        <v>143</v>
      </c>
      <c r="BC1" s="19" t="s">
        <v>143</v>
      </c>
      <c r="BD1" s="19" t="s">
        <v>143</v>
      </c>
      <c r="BE1" s="19" t="s">
        <v>143</v>
      </c>
      <c r="BF1" s="19" t="s">
        <v>143</v>
      </c>
      <c r="BG1" s="19" t="s">
        <v>143</v>
      </c>
      <c r="BH1" s="19" t="s">
        <v>143</v>
      </c>
      <c r="BI1" s="19" t="s">
        <v>143</v>
      </c>
      <c r="BJ1" s="19" t="s">
        <v>143</v>
      </c>
      <c r="BK1" s="19" t="s">
        <v>143</v>
      </c>
      <c r="BL1" s="19" t="s">
        <v>143</v>
      </c>
      <c r="BM1" s="19" t="s">
        <v>143</v>
      </c>
      <c r="BN1" s="19" t="s">
        <v>143</v>
      </c>
      <c r="BO1" s="19" t="s">
        <v>143</v>
      </c>
      <c r="BP1" s="19" t="s">
        <v>143</v>
      </c>
      <c r="BQ1" s="19" t="s">
        <v>143</v>
      </c>
      <c r="BR1" s="19" t="s">
        <v>143</v>
      </c>
      <c r="BS1" s="19" t="s">
        <v>143</v>
      </c>
      <c r="BT1" s="19" t="s">
        <v>143</v>
      </c>
      <c r="BU1" s="19" t="s">
        <v>143</v>
      </c>
      <c r="BV1" s="19" t="s">
        <v>143</v>
      </c>
      <c r="BW1" s="19" t="s">
        <v>143</v>
      </c>
      <c r="BX1" s="19" t="s">
        <v>143</v>
      </c>
      <c r="BY1" s="19" t="s">
        <v>143</v>
      </c>
      <c r="BZ1" s="19" t="s">
        <v>143</v>
      </c>
      <c r="CA1" s="19" t="s">
        <v>143</v>
      </c>
      <c r="CB1" s="19" t="s">
        <v>143</v>
      </c>
      <c r="CC1" s="19" t="s">
        <v>143</v>
      </c>
      <c r="CD1" s="19" t="s">
        <v>143</v>
      </c>
      <c r="CE1" s="19" t="s">
        <v>143</v>
      </c>
      <c r="CF1" s="19" t="s">
        <v>143</v>
      </c>
      <c r="CG1" s="19" t="s">
        <v>143</v>
      </c>
      <c r="CH1" s="19" t="s">
        <v>143</v>
      </c>
      <c r="CI1" s="19" t="s">
        <v>143</v>
      </c>
      <c r="CJ1" s="19" t="s">
        <v>143</v>
      </c>
      <c r="CK1" s="19" t="s">
        <v>143</v>
      </c>
      <c r="CL1" s="19" t="s">
        <v>143</v>
      </c>
      <c r="CM1" s="19" t="s">
        <v>143</v>
      </c>
      <c r="CN1" s="19" t="s">
        <v>143</v>
      </c>
      <c r="CO1" s="19" t="s">
        <v>143</v>
      </c>
      <c r="CP1" s="19" t="s">
        <v>143</v>
      </c>
      <c r="CQ1" s="19" t="s">
        <v>143</v>
      </c>
      <c r="CR1" s="19" t="s">
        <v>143</v>
      </c>
      <c r="CS1" s="19" t="s">
        <v>143</v>
      </c>
      <c r="CT1" s="19" t="s">
        <v>143</v>
      </c>
      <c r="CU1" s="19" t="s">
        <v>143</v>
      </c>
      <c r="CV1" s="19" t="s">
        <v>143</v>
      </c>
      <c r="CW1" s="19" t="s">
        <v>143</v>
      </c>
      <c r="CX1" s="19" t="s">
        <v>143</v>
      </c>
      <c r="CY1" s="19" t="s">
        <v>143</v>
      </c>
      <c r="CZ1" s="19" t="s">
        <v>143</v>
      </c>
      <c r="DA1" s="19" t="s">
        <v>143</v>
      </c>
      <c r="DB1" s="19" t="s">
        <v>143</v>
      </c>
      <c r="DC1" s="19" t="s">
        <v>143</v>
      </c>
      <c r="DD1" s="19" t="s">
        <v>143</v>
      </c>
      <c r="DE1" s="19" t="s">
        <v>143</v>
      </c>
      <c r="DF1" s="19" t="s">
        <v>143</v>
      </c>
      <c r="DG1" s="19" t="s">
        <v>143</v>
      </c>
      <c r="DH1" s="19" t="s">
        <v>143</v>
      </c>
      <c r="DI1" s="19" t="s">
        <v>143</v>
      </c>
      <c r="DJ1" s="19" t="s">
        <v>143</v>
      </c>
      <c r="DK1" s="19" t="s">
        <v>143</v>
      </c>
      <c r="DL1" s="19" t="s">
        <v>143</v>
      </c>
      <c r="DM1" s="19" t="s">
        <v>143</v>
      </c>
      <c r="DN1" s="19" t="s">
        <v>143</v>
      </c>
      <c r="DO1" s="19" t="s">
        <v>143</v>
      </c>
      <c r="DP1" s="19" t="s">
        <v>143</v>
      </c>
      <c r="DQ1" s="19" t="s">
        <v>143</v>
      </c>
      <c r="DR1" s="19" t="s">
        <v>143</v>
      </c>
      <c r="DS1" s="19" t="s">
        <v>143</v>
      </c>
      <c r="DT1" s="19" t="s">
        <v>143</v>
      </c>
      <c r="DU1" s="19" t="s">
        <v>143</v>
      </c>
      <c r="DV1" s="19" t="s">
        <v>143</v>
      </c>
      <c r="DW1" s="19" t="s">
        <v>143</v>
      </c>
      <c r="DX1" s="19" t="s">
        <v>143</v>
      </c>
      <c r="DY1" s="19" t="s">
        <v>143</v>
      </c>
      <c r="DZ1" s="19" t="s">
        <v>143</v>
      </c>
      <c r="EA1" s="19" t="s">
        <v>143</v>
      </c>
      <c r="EB1" s="19" t="s">
        <v>143</v>
      </c>
      <c r="EC1" s="19" t="s">
        <v>143</v>
      </c>
      <c r="ED1" s="19" t="s">
        <v>143</v>
      </c>
      <c r="EE1" s="19" t="s">
        <v>143</v>
      </c>
      <c r="EF1" s="19" t="s">
        <v>143</v>
      </c>
      <c r="EG1" s="19" t="s">
        <v>143</v>
      </c>
      <c r="EH1" s="19" t="s">
        <v>143</v>
      </c>
      <c r="EI1" s="19" t="s">
        <v>143</v>
      </c>
      <c r="EJ1" s="19" t="s">
        <v>143</v>
      </c>
      <c r="EK1" s="19" t="s">
        <v>143</v>
      </c>
      <c r="EL1" s="19" t="s">
        <v>143</v>
      </c>
      <c r="EM1" s="19" t="s">
        <v>143</v>
      </c>
      <c r="EN1" s="19" t="s">
        <v>143</v>
      </c>
      <c r="EO1" s="19" t="s">
        <v>143</v>
      </c>
      <c r="EP1" s="19" t="s">
        <v>143</v>
      </c>
      <c r="EQ1" s="19" t="s">
        <v>143</v>
      </c>
      <c r="ER1" s="19" t="s">
        <v>143</v>
      </c>
      <c r="ES1" s="19" t="s">
        <v>143</v>
      </c>
      <c r="ET1" s="19" t="s">
        <v>143</v>
      </c>
      <c r="EU1" s="19" t="s">
        <v>143</v>
      </c>
      <c r="EV1" s="19" t="s">
        <v>143</v>
      </c>
      <c r="EW1" s="19" t="s">
        <v>143</v>
      </c>
      <c r="EX1" s="19" t="s">
        <v>143</v>
      </c>
      <c r="EY1" s="19" t="s">
        <v>143</v>
      </c>
      <c r="EZ1" s="19" t="s">
        <v>143</v>
      </c>
      <c r="FA1" s="19" t="s">
        <v>143</v>
      </c>
      <c r="FB1" s="19" t="s">
        <v>143</v>
      </c>
      <c r="FC1" s="19" t="s">
        <v>143</v>
      </c>
      <c r="FD1" s="19" t="s">
        <v>143</v>
      </c>
      <c r="FE1" s="19" t="s">
        <v>143</v>
      </c>
      <c r="FF1" s="19" t="s">
        <v>143</v>
      </c>
      <c r="FG1" s="19" t="s">
        <v>143</v>
      </c>
      <c r="FH1" s="19" t="s">
        <v>143</v>
      </c>
      <c r="FI1" s="19" t="s">
        <v>143</v>
      </c>
      <c r="FJ1" s="19" t="s">
        <v>143</v>
      </c>
      <c r="FK1" s="19" t="s">
        <v>143</v>
      </c>
      <c r="FL1" s="19" t="s">
        <v>143</v>
      </c>
      <c r="FM1" s="19" t="s">
        <v>143</v>
      </c>
      <c r="FN1" s="19" t="s">
        <v>143</v>
      </c>
      <c r="FO1" s="19" t="s">
        <v>143</v>
      </c>
      <c r="FP1" s="19" t="s">
        <v>143</v>
      </c>
      <c r="FQ1" s="19" t="s">
        <v>143</v>
      </c>
      <c r="FR1" s="19" t="s">
        <v>143</v>
      </c>
      <c r="FS1" s="19" t="s">
        <v>143</v>
      </c>
      <c r="FT1" s="19" t="s">
        <v>143</v>
      </c>
      <c r="FU1" s="19" t="s">
        <v>143</v>
      </c>
      <c r="FV1" s="19" t="s">
        <v>143</v>
      </c>
      <c r="FW1" s="19" t="s">
        <v>143</v>
      </c>
      <c r="FX1" s="19" t="s">
        <v>143</v>
      </c>
      <c r="FY1" s="19" t="s">
        <v>143</v>
      </c>
      <c r="FZ1" s="19" t="s">
        <v>143</v>
      </c>
      <c r="GA1" s="19" t="s">
        <v>143</v>
      </c>
      <c r="GB1" s="19" t="s">
        <v>143</v>
      </c>
      <c r="GC1" s="19" t="s">
        <v>143</v>
      </c>
      <c r="GD1" s="19" t="s">
        <v>143</v>
      </c>
      <c r="GE1" s="19" t="s">
        <v>143</v>
      </c>
      <c r="GF1" s="19" t="s">
        <v>143</v>
      </c>
      <c r="GG1" s="19" t="s">
        <v>143</v>
      </c>
      <c r="GH1" s="19" t="s">
        <v>143</v>
      </c>
      <c r="GI1" s="19" t="s">
        <v>143</v>
      </c>
      <c r="GJ1" s="19" t="s">
        <v>143</v>
      </c>
      <c r="GK1" s="19" t="s">
        <v>143</v>
      </c>
      <c r="GL1" s="19" t="s">
        <v>143</v>
      </c>
      <c r="GM1" s="19" t="s">
        <v>143</v>
      </c>
      <c r="GN1" s="19" t="s">
        <v>143</v>
      </c>
      <c r="GO1" s="19" t="s">
        <v>143</v>
      </c>
      <c r="GP1" s="19" t="s">
        <v>143</v>
      </c>
      <c r="GQ1" s="19" t="s">
        <v>143</v>
      </c>
      <c r="GR1" s="19" t="s">
        <v>143</v>
      </c>
      <c r="GS1" s="19" t="s">
        <v>143</v>
      </c>
      <c r="GT1" s="19" t="s">
        <v>143</v>
      </c>
      <c r="GU1" s="19" t="s">
        <v>143</v>
      </c>
      <c r="GV1" s="19" t="s">
        <v>143</v>
      </c>
      <c r="GW1" s="19" t="s">
        <v>143</v>
      </c>
      <c r="GX1" s="19" t="s">
        <v>143</v>
      </c>
      <c r="GY1" s="19" t="s">
        <v>143</v>
      </c>
      <c r="GZ1" s="19" t="s">
        <v>143</v>
      </c>
      <c r="HA1" s="19" t="s">
        <v>143</v>
      </c>
      <c r="HB1" s="19" t="s">
        <v>143</v>
      </c>
      <c r="HC1" s="19" t="s">
        <v>143</v>
      </c>
      <c r="HD1" s="19" t="s">
        <v>143</v>
      </c>
      <c r="HE1" s="19" t="s">
        <v>143</v>
      </c>
      <c r="HF1" s="19" t="s">
        <v>143</v>
      </c>
      <c r="HG1" s="19" t="s">
        <v>143</v>
      </c>
      <c r="HH1" s="19" t="s">
        <v>143</v>
      </c>
      <c r="HI1" s="19" t="s">
        <v>143</v>
      </c>
      <c r="HJ1" s="19" t="s">
        <v>143</v>
      </c>
      <c r="HK1" s="19" t="s">
        <v>143</v>
      </c>
      <c r="HL1" s="19" t="s">
        <v>143</v>
      </c>
      <c r="HM1" s="19" t="s">
        <v>143</v>
      </c>
      <c r="HN1" s="19" t="s">
        <v>143</v>
      </c>
      <c r="HO1" s="19" t="s">
        <v>143</v>
      </c>
      <c r="HP1" s="19" t="s">
        <v>143</v>
      </c>
      <c r="HQ1" s="19" t="s">
        <v>143</v>
      </c>
      <c r="HR1" s="19" t="s">
        <v>143</v>
      </c>
      <c r="HS1" s="19" t="s">
        <v>143</v>
      </c>
      <c r="HT1" s="19" t="s">
        <v>143</v>
      </c>
      <c r="HU1" s="19" t="s">
        <v>143</v>
      </c>
      <c r="HV1" s="19" t="s">
        <v>143</v>
      </c>
      <c r="HW1" s="19" t="s">
        <v>143</v>
      </c>
      <c r="HX1" s="19" t="s">
        <v>143</v>
      </c>
      <c r="HY1" s="19" t="s">
        <v>143</v>
      </c>
      <c r="HZ1" s="19" t="s">
        <v>143</v>
      </c>
      <c r="IA1" s="19" t="s">
        <v>143</v>
      </c>
      <c r="IB1" s="19" t="s">
        <v>143</v>
      </c>
      <c r="IC1" s="19" t="s">
        <v>143</v>
      </c>
      <c r="ID1" s="19" t="s">
        <v>143</v>
      </c>
      <c r="IE1" s="19" t="s">
        <v>143</v>
      </c>
      <c r="IF1" s="19" t="s">
        <v>143</v>
      </c>
      <c r="IG1" s="19" t="s">
        <v>143</v>
      </c>
      <c r="IH1" s="19" t="s">
        <v>143</v>
      </c>
      <c r="II1" s="19" t="s">
        <v>143</v>
      </c>
      <c r="IJ1" s="19" t="s">
        <v>143</v>
      </c>
      <c r="IK1" s="19" t="s">
        <v>143</v>
      </c>
      <c r="IL1" s="19" t="s">
        <v>143</v>
      </c>
      <c r="IM1" s="19" t="s">
        <v>143</v>
      </c>
      <c r="IN1" s="19" t="s">
        <v>143</v>
      </c>
      <c r="IO1" s="19" t="s">
        <v>143</v>
      </c>
      <c r="IP1" s="19" t="s">
        <v>143</v>
      </c>
      <c r="IQ1" s="19" t="s">
        <v>143</v>
      </c>
      <c r="IR1" s="19" t="s">
        <v>143</v>
      </c>
      <c r="IS1" s="19" t="s">
        <v>143</v>
      </c>
      <c r="IT1" s="19" t="s">
        <v>143</v>
      </c>
      <c r="IU1" s="19" t="s">
        <v>143</v>
      </c>
      <c r="IV1" s="19" t="s">
        <v>143</v>
      </c>
    </row>
    <row r="2" spans="1:6" ht="12.75">
      <c r="A2" s="238" t="s">
        <v>261</v>
      </c>
      <c r="B2" s="238"/>
      <c r="C2" s="238"/>
      <c r="D2" s="238"/>
      <c r="E2" s="238"/>
      <c r="F2" s="238"/>
    </row>
    <row r="3" spans="3:6" ht="12.75">
      <c r="C3" s="239"/>
      <c r="D3" s="240"/>
      <c r="E3" s="240"/>
      <c r="F3" s="240"/>
    </row>
    <row r="4" spans="3:6" ht="12.75">
      <c r="C4" s="240"/>
      <c r="D4" s="240"/>
      <c r="E4" s="240"/>
      <c r="F4" s="240"/>
    </row>
    <row r="5" spans="1:8" ht="39" customHeight="1">
      <c r="A5" s="236" t="s">
        <v>144</v>
      </c>
      <c r="B5" s="241"/>
      <c r="C5" s="241"/>
      <c r="D5" s="241"/>
      <c r="E5" s="241"/>
      <c r="F5" s="241"/>
      <c r="G5" s="30"/>
      <c r="H5" s="30"/>
    </row>
    <row r="8" spans="1:6" ht="54" customHeight="1">
      <c r="A8" s="31" t="s">
        <v>145</v>
      </c>
      <c r="B8" s="32" t="s">
        <v>146</v>
      </c>
      <c r="C8" s="33" t="s">
        <v>147</v>
      </c>
      <c r="D8" s="34" t="s">
        <v>53</v>
      </c>
      <c r="E8" s="32" t="s">
        <v>54</v>
      </c>
      <c r="F8" s="35" t="s">
        <v>59</v>
      </c>
    </row>
    <row r="9" spans="1:6" ht="27.75" customHeight="1">
      <c r="A9" s="36" t="s">
        <v>148</v>
      </c>
      <c r="B9" s="37"/>
      <c r="C9" s="38"/>
      <c r="D9" s="39"/>
      <c r="E9" s="37"/>
      <c r="F9" s="40">
        <f>F10+F20+F23+F44+F54+F60+F70+F75+F86+F89+F49+F57+F47</f>
        <v>78042.6</v>
      </c>
    </row>
    <row r="10" spans="1:8" ht="36.75">
      <c r="A10" s="41" t="s">
        <v>149</v>
      </c>
      <c r="B10" s="42" t="s">
        <v>150</v>
      </c>
      <c r="C10" s="42" t="s">
        <v>68</v>
      </c>
      <c r="D10" s="43" t="s">
        <v>151</v>
      </c>
      <c r="E10" s="42" t="s">
        <v>151</v>
      </c>
      <c r="F10" s="44">
        <f>F11+F13+F17</f>
        <v>19222.4</v>
      </c>
      <c r="G10" s="45"/>
      <c r="H10" s="46"/>
    </row>
    <row r="11" spans="1:10" ht="15" customHeight="1">
      <c r="A11" s="47" t="s">
        <v>152</v>
      </c>
      <c r="B11" s="48" t="s">
        <v>150</v>
      </c>
      <c r="C11" s="48" t="s">
        <v>68</v>
      </c>
      <c r="D11" s="49" t="s">
        <v>153</v>
      </c>
      <c r="E11" s="48" t="s">
        <v>151</v>
      </c>
      <c r="F11" s="50">
        <f>F12</f>
        <v>1307.3</v>
      </c>
      <c r="J11" t="s">
        <v>105</v>
      </c>
    </row>
    <row r="12" spans="1:6" ht="15" customHeight="1">
      <c r="A12" s="47" t="s">
        <v>154</v>
      </c>
      <c r="B12" s="48" t="s">
        <v>150</v>
      </c>
      <c r="C12" s="48" t="s">
        <v>68</v>
      </c>
      <c r="D12" s="49" t="s">
        <v>153</v>
      </c>
      <c r="E12" s="51">
        <v>100</v>
      </c>
      <c r="F12" s="50">
        <v>1307.3</v>
      </c>
    </row>
    <row r="13" spans="1:6" ht="24" customHeight="1">
      <c r="A13" s="47" t="s">
        <v>155</v>
      </c>
      <c r="B13" s="48" t="s">
        <v>150</v>
      </c>
      <c r="C13" s="48" t="s">
        <v>68</v>
      </c>
      <c r="D13" s="49" t="s">
        <v>156</v>
      </c>
      <c r="E13" s="51" t="s">
        <v>151</v>
      </c>
      <c r="F13" s="50">
        <f>F14+F15+F16</f>
        <v>15590.1</v>
      </c>
    </row>
    <row r="14" spans="1:6" ht="13.5" customHeight="1">
      <c r="A14" s="47" t="s">
        <v>154</v>
      </c>
      <c r="B14" s="48" t="s">
        <v>150</v>
      </c>
      <c r="C14" s="48" t="s">
        <v>68</v>
      </c>
      <c r="D14" s="49" t="s">
        <v>156</v>
      </c>
      <c r="E14" s="51">
        <v>100</v>
      </c>
      <c r="F14" s="50">
        <f>9920.6+3071.4</f>
        <v>12992</v>
      </c>
    </row>
    <row r="15" spans="1:6" ht="13.5" customHeight="1">
      <c r="A15" s="47" t="s">
        <v>157</v>
      </c>
      <c r="B15" s="48" t="s">
        <v>150</v>
      </c>
      <c r="C15" s="48" t="s">
        <v>68</v>
      </c>
      <c r="D15" s="49" t="s">
        <v>156</v>
      </c>
      <c r="E15" s="51">
        <v>200</v>
      </c>
      <c r="F15" s="50">
        <f>15590.1-F14-F16</f>
        <v>2588.6000000000004</v>
      </c>
    </row>
    <row r="16" spans="1:6" ht="15" customHeight="1">
      <c r="A16" s="47" t="s">
        <v>158</v>
      </c>
      <c r="B16" s="48" t="s">
        <v>150</v>
      </c>
      <c r="C16" s="48" t="s">
        <v>68</v>
      </c>
      <c r="D16" s="49" t="s">
        <v>156</v>
      </c>
      <c r="E16" s="51">
        <v>800</v>
      </c>
      <c r="F16" s="50">
        <v>9.5</v>
      </c>
    </row>
    <row r="17" spans="1:6" ht="42" customHeight="1">
      <c r="A17" s="52" t="s">
        <v>159</v>
      </c>
      <c r="B17" s="42" t="s">
        <v>150</v>
      </c>
      <c r="C17" s="42" t="s">
        <v>68</v>
      </c>
      <c r="D17" s="43" t="s">
        <v>160</v>
      </c>
      <c r="E17" s="53"/>
      <c r="F17" s="44">
        <f>F18+F19</f>
        <v>2325</v>
      </c>
    </row>
    <row r="18" spans="1:6" ht="19.5" customHeight="1">
      <c r="A18" s="47" t="s">
        <v>154</v>
      </c>
      <c r="B18" s="48" t="s">
        <v>150</v>
      </c>
      <c r="C18" s="48" t="s">
        <v>68</v>
      </c>
      <c r="D18" s="49" t="s">
        <v>160</v>
      </c>
      <c r="E18" s="51">
        <v>100</v>
      </c>
      <c r="F18" s="50">
        <f>1678.6+504.9</f>
        <v>2183.5</v>
      </c>
    </row>
    <row r="19" spans="1:6" ht="15" customHeight="1">
      <c r="A19" s="47" t="s">
        <v>157</v>
      </c>
      <c r="B19" s="48" t="s">
        <v>150</v>
      </c>
      <c r="C19" s="48" t="s">
        <v>68</v>
      </c>
      <c r="D19" s="49" t="s">
        <v>160</v>
      </c>
      <c r="E19" s="51">
        <v>200</v>
      </c>
      <c r="F19" s="50">
        <f>2325-F18</f>
        <v>141.5</v>
      </c>
    </row>
    <row r="20" spans="1:6" ht="15" customHeight="1">
      <c r="A20" s="41" t="s">
        <v>161</v>
      </c>
      <c r="B20" s="42" t="s">
        <v>150</v>
      </c>
      <c r="C20" s="42" t="s">
        <v>72</v>
      </c>
      <c r="D20" s="43" t="s">
        <v>151</v>
      </c>
      <c r="E20" s="42" t="s">
        <v>151</v>
      </c>
      <c r="F20" s="44">
        <v>0</v>
      </c>
    </row>
    <row r="21" spans="1:6" ht="15" customHeight="1">
      <c r="A21" s="47" t="s">
        <v>71</v>
      </c>
      <c r="B21" s="48" t="s">
        <v>150</v>
      </c>
      <c r="C21" s="48" t="s">
        <v>72</v>
      </c>
      <c r="D21" s="49" t="s">
        <v>162</v>
      </c>
      <c r="E21" s="48" t="s">
        <v>151</v>
      </c>
      <c r="F21" s="50">
        <v>0</v>
      </c>
    </row>
    <row r="22" spans="1:6" ht="15" customHeight="1">
      <c r="A22" s="47" t="s">
        <v>163</v>
      </c>
      <c r="B22" s="48" t="s">
        <v>150</v>
      </c>
      <c r="C22" s="48" t="s">
        <v>72</v>
      </c>
      <c r="D22" s="49" t="s">
        <v>162</v>
      </c>
      <c r="E22" s="51">
        <v>800</v>
      </c>
      <c r="F22" s="50">
        <v>0</v>
      </c>
    </row>
    <row r="23" spans="1:7" ht="15" customHeight="1">
      <c r="A23" s="41" t="s">
        <v>73</v>
      </c>
      <c r="B23" s="42" t="s">
        <v>150</v>
      </c>
      <c r="C23" s="42" t="s">
        <v>74</v>
      </c>
      <c r="D23" s="43" t="s">
        <v>151</v>
      </c>
      <c r="E23" s="42" t="s">
        <v>151</v>
      </c>
      <c r="F23" s="44">
        <f>F24+F26+F30+F32+F34+F38+F43+F36+F40+F28</f>
        <v>1883.3000000000002</v>
      </c>
      <c r="G23" s="54"/>
    </row>
    <row r="24" spans="1:7" ht="38.25" customHeight="1">
      <c r="A24" s="47" t="s">
        <v>164</v>
      </c>
      <c r="B24" s="51">
        <v>916</v>
      </c>
      <c r="C24" s="48" t="s">
        <v>74</v>
      </c>
      <c r="D24" s="49" t="s">
        <v>165</v>
      </c>
      <c r="E24" s="42" t="s">
        <v>151</v>
      </c>
      <c r="F24" s="50">
        <f>F25</f>
        <v>8.1</v>
      </c>
      <c r="G24" s="55"/>
    </row>
    <row r="25" spans="1:7" ht="33.75" customHeight="1">
      <c r="A25" s="47" t="s">
        <v>157</v>
      </c>
      <c r="B25" s="53">
        <v>916</v>
      </c>
      <c r="C25" s="48" t="s">
        <v>74</v>
      </c>
      <c r="D25" s="49" t="s">
        <v>165</v>
      </c>
      <c r="E25" s="51">
        <v>200</v>
      </c>
      <c r="F25" s="50">
        <f>'расходы 2021'!L18</f>
        <v>8.1</v>
      </c>
      <c r="G25" s="55"/>
    </row>
    <row r="26" spans="1:6" ht="25.5" customHeight="1">
      <c r="A26" s="47" t="s">
        <v>166</v>
      </c>
      <c r="B26" s="48" t="s">
        <v>150</v>
      </c>
      <c r="C26" s="48" t="s">
        <v>74</v>
      </c>
      <c r="D26" s="49" t="s">
        <v>167</v>
      </c>
      <c r="E26" s="48" t="s">
        <v>151</v>
      </c>
      <c r="F26" s="50">
        <f>F27</f>
        <v>0</v>
      </c>
    </row>
    <row r="27" spans="1:6" ht="15" customHeight="1">
      <c r="A27" s="47" t="s">
        <v>157</v>
      </c>
      <c r="B27" s="48" t="s">
        <v>150</v>
      </c>
      <c r="C27" s="48" t="s">
        <v>74</v>
      </c>
      <c r="D27" s="49" t="s">
        <v>167</v>
      </c>
      <c r="E27" s="51">
        <v>200</v>
      </c>
      <c r="F27" s="50">
        <f>'расходы 2021'!L17</f>
        <v>0</v>
      </c>
    </row>
    <row r="28" spans="1:6" ht="15" customHeight="1">
      <c r="A28" s="47" t="s">
        <v>82</v>
      </c>
      <c r="B28" s="42" t="s">
        <v>150</v>
      </c>
      <c r="C28" s="42" t="s">
        <v>74</v>
      </c>
      <c r="D28" s="43" t="s">
        <v>151</v>
      </c>
      <c r="E28" s="42" t="s">
        <v>151</v>
      </c>
      <c r="F28" s="44">
        <f>F29</f>
        <v>0</v>
      </c>
    </row>
    <row r="29" spans="1:6" ht="15" customHeight="1">
      <c r="A29" s="47" t="s">
        <v>168</v>
      </c>
      <c r="B29" s="51">
        <v>916</v>
      </c>
      <c r="C29" s="49" t="s">
        <v>74</v>
      </c>
      <c r="D29" s="49" t="s">
        <v>169</v>
      </c>
      <c r="E29" s="51">
        <v>100</v>
      </c>
      <c r="F29" s="50">
        <v>0</v>
      </c>
    </row>
    <row r="30" spans="1:6" ht="25.5" customHeight="1">
      <c r="A30" s="56" t="s">
        <v>83</v>
      </c>
      <c r="B30" s="48" t="s">
        <v>150</v>
      </c>
      <c r="C30" s="48" t="s">
        <v>74</v>
      </c>
      <c r="D30" s="49" t="s">
        <v>170</v>
      </c>
      <c r="E30" s="48" t="s">
        <v>151</v>
      </c>
      <c r="F30" s="50">
        <f>F31</f>
        <v>638.9</v>
      </c>
    </row>
    <row r="31" spans="1:6" ht="15" customHeight="1">
      <c r="A31" s="47" t="s">
        <v>157</v>
      </c>
      <c r="B31" s="48" t="s">
        <v>150</v>
      </c>
      <c r="C31" s="48" t="s">
        <v>74</v>
      </c>
      <c r="D31" s="49" t="s">
        <v>170</v>
      </c>
      <c r="E31" s="51">
        <v>200</v>
      </c>
      <c r="F31" s="50">
        <f>'расходы 2021'!L22</f>
        <v>638.9</v>
      </c>
    </row>
    <row r="32" spans="1:6" ht="45" customHeight="1">
      <c r="A32" s="57" t="s">
        <v>84</v>
      </c>
      <c r="B32" s="48" t="s">
        <v>150</v>
      </c>
      <c r="C32" s="48" t="s">
        <v>74</v>
      </c>
      <c r="D32" s="58" t="s">
        <v>171</v>
      </c>
      <c r="E32" s="51"/>
      <c r="F32" s="50">
        <f>F33</f>
        <v>0</v>
      </c>
    </row>
    <row r="33" spans="1:6" ht="21.75" customHeight="1">
      <c r="A33" s="47" t="s">
        <v>157</v>
      </c>
      <c r="B33" s="48" t="s">
        <v>150</v>
      </c>
      <c r="C33" s="48" t="s">
        <v>74</v>
      </c>
      <c r="D33" s="58" t="s">
        <v>171</v>
      </c>
      <c r="E33" s="51">
        <v>200</v>
      </c>
      <c r="F33" s="50">
        <f>'расходы 2021'!L23</f>
        <v>0</v>
      </c>
    </row>
    <row r="34" spans="1:6" ht="54.75" customHeight="1">
      <c r="A34" s="57" t="s">
        <v>85</v>
      </c>
      <c r="B34" s="48" t="s">
        <v>150</v>
      </c>
      <c r="C34" s="48" t="s">
        <v>74</v>
      </c>
      <c r="D34" s="58" t="s">
        <v>172</v>
      </c>
      <c r="E34" s="51"/>
      <c r="F34" s="50">
        <f>F35</f>
        <v>0</v>
      </c>
    </row>
    <row r="35" spans="1:6" ht="15" customHeight="1">
      <c r="A35" s="47" t="s">
        <v>157</v>
      </c>
      <c r="B35" s="48" t="s">
        <v>150</v>
      </c>
      <c r="C35" s="48" t="s">
        <v>74</v>
      </c>
      <c r="D35" s="58" t="s">
        <v>172</v>
      </c>
      <c r="E35" s="51">
        <v>200</v>
      </c>
      <c r="F35" s="50">
        <f>'расходы 2021'!L24</f>
        <v>0</v>
      </c>
    </row>
    <row r="36" spans="1:6" ht="28.5" customHeight="1">
      <c r="A36" s="59" t="s">
        <v>87</v>
      </c>
      <c r="B36" s="51">
        <v>916</v>
      </c>
      <c r="C36" s="48" t="s">
        <v>74</v>
      </c>
      <c r="D36" s="58" t="s">
        <v>173</v>
      </c>
      <c r="E36" s="51"/>
      <c r="F36" s="50">
        <f>F37</f>
        <v>10.2</v>
      </c>
    </row>
    <row r="37" spans="1:6" ht="15" customHeight="1">
      <c r="A37" s="48" t="s">
        <v>174</v>
      </c>
      <c r="B37" s="51">
        <v>916</v>
      </c>
      <c r="C37" s="48" t="s">
        <v>74</v>
      </c>
      <c r="D37" s="58" t="s">
        <v>173</v>
      </c>
      <c r="E37" s="51">
        <v>200</v>
      </c>
      <c r="F37" s="50">
        <f>'расходы 2021'!L26</f>
        <v>10.2</v>
      </c>
    </row>
    <row r="38" spans="1:6" ht="15" customHeight="1">
      <c r="A38" s="47" t="s">
        <v>86</v>
      </c>
      <c r="B38" s="48" t="s">
        <v>150</v>
      </c>
      <c r="C38" s="48" t="s">
        <v>74</v>
      </c>
      <c r="D38" s="58" t="s">
        <v>171</v>
      </c>
      <c r="E38" s="51"/>
      <c r="F38" s="50">
        <f>F39</f>
        <v>1069.2</v>
      </c>
    </row>
    <row r="39" spans="1:6" ht="15" customHeight="1">
      <c r="A39" s="47" t="s">
        <v>157</v>
      </c>
      <c r="B39" s="48" t="s">
        <v>150</v>
      </c>
      <c r="C39" s="48" t="s">
        <v>74</v>
      </c>
      <c r="D39" s="58" t="s">
        <v>171</v>
      </c>
      <c r="E39" s="51">
        <v>200</v>
      </c>
      <c r="F39" s="50">
        <f>'расходы 2021'!L25</f>
        <v>1069.2</v>
      </c>
    </row>
    <row r="40" spans="1:6" ht="45" customHeight="1">
      <c r="A40" s="60" t="s">
        <v>175</v>
      </c>
      <c r="B40" s="48" t="s">
        <v>150</v>
      </c>
      <c r="C40" s="48" t="s">
        <v>74</v>
      </c>
      <c r="D40" s="49" t="s">
        <v>176</v>
      </c>
      <c r="E40" s="51"/>
      <c r="F40" s="50">
        <f>F41</f>
        <v>69</v>
      </c>
    </row>
    <row r="41" spans="1:6" ht="15" customHeight="1">
      <c r="A41" s="48" t="s">
        <v>174</v>
      </c>
      <c r="B41" s="48" t="s">
        <v>150</v>
      </c>
      <c r="C41" s="48" t="s">
        <v>74</v>
      </c>
      <c r="D41" s="49" t="s">
        <v>176</v>
      </c>
      <c r="E41" s="51">
        <v>200</v>
      </c>
      <c r="F41" s="50">
        <f>'расходы 2021'!L28</f>
        <v>69</v>
      </c>
    </row>
    <row r="42" spans="1:6" ht="51" customHeight="1">
      <c r="A42" s="61" t="s">
        <v>88</v>
      </c>
      <c r="B42" s="51">
        <v>916</v>
      </c>
      <c r="C42" s="58" t="s">
        <v>74</v>
      </c>
      <c r="D42" s="58" t="s">
        <v>177</v>
      </c>
      <c r="E42" s="51"/>
      <c r="F42" s="50">
        <f>F43</f>
        <v>87.9</v>
      </c>
    </row>
    <row r="43" spans="1:6" ht="15" customHeight="1">
      <c r="A43" s="61" t="s">
        <v>174</v>
      </c>
      <c r="B43" s="51">
        <v>916</v>
      </c>
      <c r="C43" s="58" t="s">
        <v>74</v>
      </c>
      <c r="D43" s="58" t="s">
        <v>177</v>
      </c>
      <c r="E43" s="51">
        <v>200</v>
      </c>
      <c r="F43" s="50">
        <f>'расходы 2021'!L27</f>
        <v>87.9</v>
      </c>
    </row>
    <row r="44" spans="1:6" ht="24.75" customHeight="1">
      <c r="A44" s="41" t="s">
        <v>178</v>
      </c>
      <c r="B44" s="42" t="s">
        <v>150</v>
      </c>
      <c r="C44" s="42" t="s">
        <v>93</v>
      </c>
      <c r="D44" s="58" t="s">
        <v>171</v>
      </c>
      <c r="E44" s="53" t="s">
        <v>151</v>
      </c>
      <c r="F44" s="44">
        <f>F45</f>
        <v>23.7</v>
      </c>
    </row>
    <row r="45" spans="1:6" ht="99" customHeight="1">
      <c r="A45" s="62" t="s">
        <v>92</v>
      </c>
      <c r="B45" s="48" t="s">
        <v>150</v>
      </c>
      <c r="C45" s="48" t="s">
        <v>93</v>
      </c>
      <c r="D45" s="49" t="s">
        <v>179</v>
      </c>
      <c r="E45" s="48" t="s">
        <v>151</v>
      </c>
      <c r="F45" s="50">
        <f>F46</f>
        <v>23.7</v>
      </c>
    </row>
    <row r="46" spans="1:6" ht="19.5" customHeight="1">
      <c r="A46" s="47" t="s">
        <v>157</v>
      </c>
      <c r="B46" s="48" t="s">
        <v>150</v>
      </c>
      <c r="C46" s="48" t="s">
        <v>93</v>
      </c>
      <c r="D46" s="49" t="s">
        <v>179</v>
      </c>
      <c r="E46" s="51">
        <v>200</v>
      </c>
      <c r="F46" s="50">
        <f>'расходы 2021'!L30</f>
        <v>23.7</v>
      </c>
    </row>
    <row r="47" spans="1:6" ht="39.75" customHeight="1">
      <c r="A47" s="63" t="s">
        <v>92</v>
      </c>
      <c r="B47" s="48" t="s">
        <v>150</v>
      </c>
      <c r="C47" s="58" t="s">
        <v>96</v>
      </c>
      <c r="D47" s="49" t="s">
        <v>179</v>
      </c>
      <c r="E47" s="48" t="s">
        <v>151</v>
      </c>
      <c r="F47" s="50">
        <f>F48</f>
        <v>76.2</v>
      </c>
    </row>
    <row r="48" spans="1:6" ht="32.25" customHeight="1">
      <c r="A48" s="63" t="s">
        <v>92</v>
      </c>
      <c r="B48" s="48" t="s">
        <v>150</v>
      </c>
      <c r="C48" s="58" t="s">
        <v>96</v>
      </c>
      <c r="D48" s="49" t="s">
        <v>179</v>
      </c>
      <c r="E48" s="51">
        <v>200</v>
      </c>
      <c r="F48" s="50">
        <f>'расходы 2021'!L31</f>
        <v>76.2</v>
      </c>
    </row>
    <row r="49" spans="1:6" ht="15" customHeight="1">
      <c r="A49" s="64" t="s">
        <v>97</v>
      </c>
      <c r="B49" s="48" t="s">
        <v>150</v>
      </c>
      <c r="C49" s="43" t="s">
        <v>98</v>
      </c>
      <c r="D49" s="49"/>
      <c r="E49" s="51"/>
      <c r="F49" s="44">
        <f>F50+F53</f>
        <v>99.1</v>
      </c>
    </row>
    <row r="50" spans="1:6" ht="23.25" customHeight="1">
      <c r="A50" s="65" t="s">
        <v>99</v>
      </c>
      <c r="B50" s="48" t="s">
        <v>150</v>
      </c>
      <c r="C50" s="49" t="s">
        <v>100</v>
      </c>
      <c r="D50" s="49" t="s">
        <v>180</v>
      </c>
      <c r="E50" s="51"/>
      <c r="F50" s="50">
        <f>F51</f>
        <v>99.1</v>
      </c>
    </row>
    <row r="51" spans="1:6" ht="15" customHeight="1">
      <c r="A51" s="47" t="s">
        <v>181</v>
      </c>
      <c r="B51" s="48" t="s">
        <v>150</v>
      </c>
      <c r="C51" s="49" t="s">
        <v>100</v>
      </c>
      <c r="D51" s="49" t="s">
        <v>180</v>
      </c>
      <c r="E51" s="51"/>
      <c r="F51" s="50">
        <f>'расходы 2021'!L34</f>
        <v>99.1</v>
      </c>
    </row>
    <row r="52" spans="1:6" ht="39.75" customHeight="1">
      <c r="A52" s="66" t="s">
        <v>101</v>
      </c>
      <c r="B52" s="51">
        <v>916</v>
      </c>
      <c r="C52" s="49" t="s">
        <v>102</v>
      </c>
      <c r="D52" s="49"/>
      <c r="E52" s="51"/>
      <c r="F52" s="50">
        <v>0</v>
      </c>
    </row>
    <row r="53" spans="1:6" ht="13.5" customHeight="1">
      <c r="A53" s="47" t="s">
        <v>181</v>
      </c>
      <c r="B53" s="51">
        <v>916</v>
      </c>
      <c r="C53" s="49" t="s">
        <v>102</v>
      </c>
      <c r="D53" s="49" t="s">
        <v>176</v>
      </c>
      <c r="E53" s="51">
        <v>200</v>
      </c>
      <c r="F53" s="50">
        <f>'расходы 2021'!L35</f>
        <v>0</v>
      </c>
    </row>
    <row r="54" spans="1:6" ht="15.75" customHeight="1">
      <c r="A54" s="41" t="s">
        <v>182</v>
      </c>
      <c r="B54" s="42" t="s">
        <v>150</v>
      </c>
      <c r="C54" s="42" t="s">
        <v>107</v>
      </c>
      <c r="D54" s="43" t="s">
        <v>151</v>
      </c>
      <c r="E54" s="42" t="s">
        <v>151</v>
      </c>
      <c r="F54" s="44">
        <f>F55</f>
        <v>28780.1</v>
      </c>
    </row>
    <row r="55" spans="1:6" ht="27.75" customHeight="1">
      <c r="A55" s="67" t="s">
        <v>106</v>
      </c>
      <c r="B55" s="48" t="s">
        <v>150</v>
      </c>
      <c r="C55" s="48" t="s">
        <v>107</v>
      </c>
      <c r="D55" s="58" t="s">
        <v>183</v>
      </c>
      <c r="E55" s="51" t="s">
        <v>151</v>
      </c>
      <c r="F55" s="50">
        <f>F56</f>
        <v>28780.1</v>
      </c>
    </row>
    <row r="56" spans="1:6" ht="15" customHeight="1">
      <c r="A56" s="47" t="s">
        <v>157</v>
      </c>
      <c r="B56" s="48" t="s">
        <v>150</v>
      </c>
      <c r="C56" s="48" t="s">
        <v>107</v>
      </c>
      <c r="D56" s="58" t="s">
        <v>183</v>
      </c>
      <c r="E56" s="51">
        <v>200</v>
      </c>
      <c r="F56" s="50">
        <f>'расходы 2021'!L37</f>
        <v>28780.1</v>
      </c>
    </row>
    <row r="57" spans="1:6" ht="15" customHeight="1">
      <c r="A57" s="68" t="s">
        <v>184</v>
      </c>
      <c r="B57" s="69" t="s">
        <v>150</v>
      </c>
      <c r="C57" s="69" t="s">
        <v>109</v>
      </c>
      <c r="D57" s="43"/>
      <c r="E57" s="70"/>
      <c r="F57" s="71">
        <f>F58</f>
        <v>96.8</v>
      </c>
    </row>
    <row r="58" spans="1:6" ht="27" customHeight="1">
      <c r="A58" s="67" t="s">
        <v>110</v>
      </c>
      <c r="B58" s="72" t="s">
        <v>150</v>
      </c>
      <c r="C58" s="72" t="s">
        <v>111</v>
      </c>
      <c r="D58" s="58" t="s">
        <v>185</v>
      </c>
      <c r="E58" s="73"/>
      <c r="F58" s="74">
        <f>'расходы 2021'!L39</f>
        <v>96.8</v>
      </c>
    </row>
    <row r="59" spans="1:6" ht="18" customHeight="1">
      <c r="A59" s="47" t="s">
        <v>157</v>
      </c>
      <c r="B59" s="72" t="s">
        <v>150</v>
      </c>
      <c r="C59" s="72" t="s">
        <v>111</v>
      </c>
      <c r="D59" s="58" t="s">
        <v>185</v>
      </c>
      <c r="E59" s="73">
        <v>200</v>
      </c>
      <c r="F59" s="74">
        <f>F58</f>
        <v>96.8</v>
      </c>
    </row>
    <row r="60" spans="1:6" ht="15" customHeight="1">
      <c r="A60" s="41" t="s">
        <v>186</v>
      </c>
      <c r="B60" s="53">
        <v>916</v>
      </c>
      <c r="C60" s="43" t="s">
        <v>113</v>
      </c>
      <c r="D60" s="43"/>
      <c r="E60" s="53"/>
      <c r="F60" s="44">
        <f>'расходы 2021'!L40</f>
        <v>722.8</v>
      </c>
    </row>
    <row r="61" spans="1:6" ht="15" customHeight="1">
      <c r="A61" s="41" t="s">
        <v>187</v>
      </c>
      <c r="B61" s="42" t="s">
        <v>150</v>
      </c>
      <c r="C61" s="43" t="s">
        <v>115</v>
      </c>
      <c r="D61" s="49"/>
      <c r="E61" s="51"/>
      <c r="F61" s="44">
        <f>'расходы 2021'!L41</f>
        <v>0</v>
      </c>
    </row>
    <row r="62" spans="1:6" ht="60.75" customHeight="1">
      <c r="A62" s="75" t="s">
        <v>188</v>
      </c>
      <c r="B62" s="48" t="s">
        <v>150</v>
      </c>
      <c r="C62" s="49" t="s">
        <v>115</v>
      </c>
      <c r="D62" s="58" t="s">
        <v>189</v>
      </c>
      <c r="E62" s="51"/>
      <c r="F62" s="50">
        <f>F63</f>
        <v>0</v>
      </c>
    </row>
    <row r="63" spans="1:6" ht="15" customHeight="1">
      <c r="A63" s="47" t="s">
        <v>157</v>
      </c>
      <c r="B63" s="48" t="s">
        <v>150</v>
      </c>
      <c r="C63" s="49" t="s">
        <v>115</v>
      </c>
      <c r="D63" s="58" t="s">
        <v>189</v>
      </c>
      <c r="E63" s="51">
        <v>200</v>
      </c>
      <c r="F63" s="50">
        <f>'расходы 2021'!L41</f>
        <v>0</v>
      </c>
    </row>
    <row r="64" spans="1:6" ht="26.25" customHeight="1">
      <c r="A64" s="75" t="s">
        <v>116</v>
      </c>
      <c r="B64" s="51">
        <v>916</v>
      </c>
      <c r="C64" s="49" t="s">
        <v>117</v>
      </c>
      <c r="D64" s="58" t="s">
        <v>190</v>
      </c>
      <c r="E64" s="51"/>
      <c r="F64" s="50">
        <f>F65</f>
        <v>4</v>
      </c>
    </row>
    <row r="65" spans="1:6" ht="15" customHeight="1">
      <c r="A65" s="47" t="s">
        <v>157</v>
      </c>
      <c r="B65" s="51">
        <v>916</v>
      </c>
      <c r="C65" s="49" t="s">
        <v>117</v>
      </c>
      <c r="D65" s="58" t="s">
        <v>190</v>
      </c>
      <c r="E65" s="51">
        <v>200</v>
      </c>
      <c r="F65" s="50">
        <f>'расходы 2021'!L42</f>
        <v>4</v>
      </c>
    </row>
    <row r="66" spans="1:6" ht="25.5" customHeight="1">
      <c r="A66" s="75" t="s">
        <v>116</v>
      </c>
      <c r="B66" s="51">
        <v>916</v>
      </c>
      <c r="C66" s="49" t="s">
        <v>118</v>
      </c>
      <c r="D66" s="58" t="s">
        <v>190</v>
      </c>
      <c r="E66" s="51"/>
      <c r="F66" s="50">
        <f>F67</f>
        <v>716.3</v>
      </c>
    </row>
    <row r="67" spans="1:6" ht="15" customHeight="1">
      <c r="A67" s="47" t="s">
        <v>157</v>
      </c>
      <c r="B67" s="51">
        <v>916</v>
      </c>
      <c r="C67" s="49" t="s">
        <v>118</v>
      </c>
      <c r="D67" s="58" t="s">
        <v>190</v>
      </c>
      <c r="E67" s="51">
        <v>200</v>
      </c>
      <c r="F67" s="50">
        <f>'расходы 2021'!L43</f>
        <v>716.3</v>
      </c>
    </row>
    <row r="68" spans="1:6" ht="43.5" customHeight="1">
      <c r="A68" s="57" t="s">
        <v>84</v>
      </c>
      <c r="B68" s="51">
        <v>916</v>
      </c>
      <c r="C68" s="49" t="s">
        <v>118</v>
      </c>
      <c r="D68" s="58" t="s">
        <v>171</v>
      </c>
      <c r="E68" s="51"/>
      <c r="F68" s="50">
        <f>F69</f>
        <v>2.5</v>
      </c>
    </row>
    <row r="69" spans="1:6" ht="15" customHeight="1">
      <c r="A69" s="47" t="s">
        <v>157</v>
      </c>
      <c r="B69" s="51">
        <v>916</v>
      </c>
      <c r="C69" s="49" t="s">
        <v>118</v>
      </c>
      <c r="D69" s="58" t="s">
        <v>171</v>
      </c>
      <c r="E69" s="51">
        <v>200</v>
      </c>
      <c r="F69" s="50">
        <f>'расходы 2021'!L44</f>
        <v>2.5</v>
      </c>
    </row>
    <row r="70" spans="1:6" ht="15" customHeight="1">
      <c r="A70" s="41" t="s">
        <v>191</v>
      </c>
      <c r="B70" s="42" t="s">
        <v>150</v>
      </c>
      <c r="C70" s="43" t="s">
        <v>120</v>
      </c>
      <c r="D70" s="43" t="s">
        <v>151</v>
      </c>
      <c r="E70" s="53" t="s">
        <v>151</v>
      </c>
      <c r="F70" s="44">
        <f>F71+F73</f>
        <v>2860</v>
      </c>
    </row>
    <row r="71" spans="1:6" ht="39" customHeight="1">
      <c r="A71" s="76" t="s">
        <v>121</v>
      </c>
      <c r="B71" s="48" t="s">
        <v>150</v>
      </c>
      <c r="C71" s="48" t="s">
        <v>122</v>
      </c>
      <c r="D71" s="49" t="s">
        <v>192</v>
      </c>
      <c r="E71" s="51" t="s">
        <v>151</v>
      </c>
      <c r="F71" s="50">
        <f>F72</f>
        <v>2363.5</v>
      </c>
    </row>
    <row r="72" spans="1:6" ht="15" customHeight="1">
      <c r="A72" s="47" t="s">
        <v>157</v>
      </c>
      <c r="B72" s="48" t="s">
        <v>150</v>
      </c>
      <c r="C72" s="48" t="s">
        <v>122</v>
      </c>
      <c r="D72" s="49" t="s">
        <v>192</v>
      </c>
      <c r="E72" s="51">
        <v>200</v>
      </c>
      <c r="F72" s="50">
        <f>'расходы 2021'!L46</f>
        <v>2363.5</v>
      </c>
    </row>
    <row r="73" spans="1:6" ht="35.25" customHeight="1">
      <c r="A73" s="77" t="s">
        <v>123</v>
      </c>
      <c r="B73" s="51">
        <v>916</v>
      </c>
      <c r="C73" s="49" t="s">
        <v>124</v>
      </c>
      <c r="D73" s="49" t="s">
        <v>193</v>
      </c>
      <c r="E73" s="51"/>
      <c r="F73" s="50">
        <f>F74</f>
        <v>496.5</v>
      </c>
    </row>
    <row r="74" spans="1:6" ht="15" customHeight="1">
      <c r="A74" s="47" t="s">
        <v>157</v>
      </c>
      <c r="B74" s="51">
        <v>916</v>
      </c>
      <c r="C74" s="49" t="s">
        <v>124</v>
      </c>
      <c r="D74" s="49" t="s">
        <v>193</v>
      </c>
      <c r="E74" s="51">
        <v>200</v>
      </c>
      <c r="F74" s="50">
        <f>'расходы 2021'!L47</f>
        <v>496.5</v>
      </c>
    </row>
    <row r="75" spans="1:6" ht="15" customHeight="1">
      <c r="A75" s="41" t="s">
        <v>194</v>
      </c>
      <c r="B75" s="42" t="s">
        <v>150</v>
      </c>
      <c r="C75" s="53">
        <v>1000</v>
      </c>
      <c r="D75" s="49"/>
      <c r="E75" s="51"/>
      <c r="F75" s="44">
        <f>F76+F79</f>
        <v>20451.7</v>
      </c>
    </row>
    <row r="76" spans="1:6" ht="15" customHeight="1">
      <c r="A76" s="41" t="s">
        <v>195</v>
      </c>
      <c r="B76" s="42" t="s">
        <v>150</v>
      </c>
      <c r="C76" s="53">
        <v>1003</v>
      </c>
      <c r="D76" s="78"/>
      <c r="E76" s="53"/>
      <c r="F76" s="44">
        <f>'расходы 2021'!L49</f>
        <v>301.2</v>
      </c>
    </row>
    <row r="77" spans="1:6" ht="25.5" customHeight="1">
      <c r="A77" s="47" t="s">
        <v>196</v>
      </c>
      <c r="B77" s="48" t="s">
        <v>150</v>
      </c>
      <c r="C77" s="51">
        <v>1003</v>
      </c>
      <c r="D77" s="58" t="s">
        <v>197</v>
      </c>
      <c r="E77" s="51"/>
      <c r="F77" s="50">
        <f>F78</f>
        <v>301.2</v>
      </c>
    </row>
    <row r="78" spans="1:6" ht="17.25" customHeight="1">
      <c r="A78" s="47" t="s">
        <v>198</v>
      </c>
      <c r="B78" s="48" t="s">
        <v>150</v>
      </c>
      <c r="C78" s="51">
        <v>1003</v>
      </c>
      <c r="D78" s="58" t="s">
        <v>197</v>
      </c>
      <c r="E78" s="51">
        <v>300</v>
      </c>
      <c r="F78" s="50">
        <f>'расходы 2021'!L49</f>
        <v>301.2</v>
      </c>
    </row>
    <row r="79" spans="1:6" ht="15" customHeight="1">
      <c r="A79" s="41" t="s">
        <v>129</v>
      </c>
      <c r="B79" s="42" t="s">
        <v>150</v>
      </c>
      <c r="C79" s="42" t="s">
        <v>130</v>
      </c>
      <c r="D79" s="43" t="s">
        <v>151</v>
      </c>
      <c r="E79" s="53" t="s">
        <v>151</v>
      </c>
      <c r="F79" s="44">
        <f>F80+F82+F84</f>
        <v>20150.5</v>
      </c>
    </row>
    <row r="80" spans="1:6" ht="37.5" customHeight="1">
      <c r="A80" s="77" t="s">
        <v>131</v>
      </c>
      <c r="B80" s="48" t="s">
        <v>150</v>
      </c>
      <c r="C80" s="48" t="s">
        <v>130</v>
      </c>
      <c r="D80" s="49" t="s">
        <v>199</v>
      </c>
      <c r="E80" s="48" t="s">
        <v>151</v>
      </c>
      <c r="F80" s="50">
        <f>F81</f>
        <v>11509</v>
      </c>
    </row>
    <row r="81" spans="1:6" ht="15.75" customHeight="1">
      <c r="A81" s="47" t="s">
        <v>198</v>
      </c>
      <c r="B81" s="48" t="s">
        <v>150</v>
      </c>
      <c r="C81" s="48" t="s">
        <v>130</v>
      </c>
      <c r="D81" s="49" t="s">
        <v>199</v>
      </c>
      <c r="E81" s="51">
        <v>300</v>
      </c>
      <c r="F81" s="50">
        <f>'расходы 2021'!L51</f>
        <v>11509</v>
      </c>
    </row>
    <row r="82" spans="1:6" ht="30" customHeight="1">
      <c r="A82" s="77" t="s">
        <v>132</v>
      </c>
      <c r="B82" s="48" t="s">
        <v>150</v>
      </c>
      <c r="C82" s="48" t="s">
        <v>130</v>
      </c>
      <c r="D82" s="49" t="s">
        <v>200</v>
      </c>
      <c r="E82" s="51"/>
      <c r="F82" s="50">
        <f>F83</f>
        <v>8641.5</v>
      </c>
    </row>
    <row r="83" spans="1:6" ht="12.75" customHeight="1">
      <c r="A83" s="47" t="s">
        <v>198</v>
      </c>
      <c r="B83" s="48" t="s">
        <v>150</v>
      </c>
      <c r="C83" s="48" t="s">
        <v>130</v>
      </c>
      <c r="D83" s="49" t="s">
        <v>200</v>
      </c>
      <c r="E83" s="51">
        <v>300</v>
      </c>
      <c r="F83" s="50">
        <f>'расходы 2021'!L52</f>
        <v>8641.5</v>
      </c>
    </row>
    <row r="84" spans="1:6" ht="27.75" customHeight="1" hidden="1">
      <c r="A84" s="77"/>
      <c r="B84" s="48" t="s">
        <v>150</v>
      </c>
      <c r="C84" s="48" t="s">
        <v>130</v>
      </c>
      <c r="D84" s="49" t="s">
        <v>201</v>
      </c>
      <c r="E84" s="51"/>
      <c r="F84" s="50">
        <f>F85</f>
        <v>0</v>
      </c>
    </row>
    <row r="85" spans="1:6" ht="23.25" customHeight="1" hidden="1">
      <c r="A85" s="47" t="s">
        <v>202</v>
      </c>
      <c r="B85" s="48" t="s">
        <v>150</v>
      </c>
      <c r="C85" s="48" t="s">
        <v>130</v>
      </c>
      <c r="D85" s="49" t="s">
        <v>201</v>
      </c>
      <c r="E85" s="51">
        <v>300</v>
      </c>
      <c r="F85" s="50">
        <v>0</v>
      </c>
    </row>
    <row r="86" spans="1:6" ht="15" customHeight="1">
      <c r="A86" s="41" t="s">
        <v>203</v>
      </c>
      <c r="B86" s="42" t="s">
        <v>150</v>
      </c>
      <c r="C86" s="42" t="s">
        <v>136</v>
      </c>
      <c r="D86" s="43" t="s">
        <v>151</v>
      </c>
      <c r="E86" s="42" t="s">
        <v>151</v>
      </c>
      <c r="F86" s="44">
        <f>F87</f>
        <v>0</v>
      </c>
    </row>
    <row r="87" spans="1:6" ht="39.75" customHeight="1">
      <c r="A87" s="79" t="s">
        <v>204</v>
      </c>
      <c r="B87" s="48" t="s">
        <v>150</v>
      </c>
      <c r="C87" s="48" t="s">
        <v>136</v>
      </c>
      <c r="D87" s="49" t="s">
        <v>205</v>
      </c>
      <c r="E87" s="48" t="s">
        <v>151</v>
      </c>
      <c r="F87" s="50">
        <f>F88</f>
        <v>0</v>
      </c>
    </row>
    <row r="88" spans="1:6" ht="15" customHeight="1">
      <c r="A88" s="47" t="s">
        <v>157</v>
      </c>
      <c r="B88" s="48" t="s">
        <v>150</v>
      </c>
      <c r="C88" s="48" t="s">
        <v>136</v>
      </c>
      <c r="D88" s="49" t="s">
        <v>205</v>
      </c>
      <c r="E88" s="51">
        <v>200</v>
      </c>
      <c r="F88" s="50">
        <f>'расходы 2021'!L54</f>
        <v>0</v>
      </c>
    </row>
    <row r="89" spans="1:6" ht="15" customHeight="1">
      <c r="A89" s="41" t="s">
        <v>206</v>
      </c>
      <c r="B89" s="42" t="s">
        <v>150</v>
      </c>
      <c r="C89" s="42" t="s">
        <v>140</v>
      </c>
      <c r="D89" s="43" t="s">
        <v>151</v>
      </c>
      <c r="E89" s="53" t="s">
        <v>151</v>
      </c>
      <c r="F89" s="44">
        <f>F90+F92</f>
        <v>3826.5</v>
      </c>
    </row>
    <row r="90" spans="1:6" ht="26.25" customHeight="1">
      <c r="A90" s="79" t="s">
        <v>139</v>
      </c>
      <c r="B90" s="48" t="s">
        <v>150</v>
      </c>
      <c r="C90" s="48" t="s">
        <v>140</v>
      </c>
      <c r="D90" s="49" t="s">
        <v>207</v>
      </c>
      <c r="E90" s="51" t="s">
        <v>151</v>
      </c>
      <c r="F90" s="50">
        <f>F91</f>
        <v>2522.1</v>
      </c>
    </row>
    <row r="91" spans="1:6" ht="15" customHeight="1">
      <c r="A91" s="47" t="s">
        <v>157</v>
      </c>
      <c r="B91" s="48" t="s">
        <v>150</v>
      </c>
      <c r="C91" s="48" t="s">
        <v>140</v>
      </c>
      <c r="D91" s="49" t="s">
        <v>207</v>
      </c>
      <c r="E91" s="51">
        <v>200</v>
      </c>
      <c r="F91" s="50">
        <f>'расходы 2021'!L56</f>
        <v>2522.1</v>
      </c>
    </row>
    <row r="92" spans="1:6" ht="24.75" customHeight="1">
      <c r="A92" s="79" t="s">
        <v>141</v>
      </c>
      <c r="B92" s="48" t="s">
        <v>150</v>
      </c>
      <c r="C92" s="48" t="s">
        <v>140</v>
      </c>
      <c r="D92" s="49" t="s">
        <v>208</v>
      </c>
      <c r="E92" s="51"/>
      <c r="F92" s="50">
        <f>F93</f>
        <v>1304.4</v>
      </c>
    </row>
    <row r="93" spans="1:6" ht="15" customHeight="1">
      <c r="A93" s="47" t="s">
        <v>157</v>
      </c>
      <c r="B93" s="48" t="s">
        <v>150</v>
      </c>
      <c r="C93" s="48" t="s">
        <v>140</v>
      </c>
      <c r="D93" s="49" t="s">
        <v>208</v>
      </c>
      <c r="E93" s="51">
        <v>200</v>
      </c>
      <c r="F93" s="80">
        <f>'расходы 2021'!L57</f>
        <v>1304.4</v>
      </c>
    </row>
    <row r="94" spans="1:6" ht="26.25" customHeight="1">
      <c r="A94" s="41" t="s">
        <v>209</v>
      </c>
      <c r="B94" s="51"/>
      <c r="C94" s="48" t="s">
        <v>151</v>
      </c>
      <c r="D94" s="49" t="s">
        <v>151</v>
      </c>
      <c r="E94" s="48" t="s">
        <v>151</v>
      </c>
      <c r="F94" s="81">
        <f>F95+F99+F111+F108</f>
        <v>4775.9</v>
      </c>
    </row>
    <row r="95" spans="1:6" ht="25.5" customHeight="1">
      <c r="A95" s="41" t="s">
        <v>62</v>
      </c>
      <c r="B95" s="53">
        <v>978</v>
      </c>
      <c r="C95" s="42" t="s">
        <v>63</v>
      </c>
      <c r="D95" s="43" t="s">
        <v>151</v>
      </c>
      <c r="E95" s="42" t="s">
        <v>151</v>
      </c>
      <c r="F95" s="44">
        <f>F96</f>
        <v>998</v>
      </c>
    </row>
    <row r="96" spans="1:6" ht="14.25" customHeight="1">
      <c r="A96" s="47" t="s">
        <v>210</v>
      </c>
      <c r="B96" s="51">
        <v>978</v>
      </c>
      <c r="C96" s="48" t="s">
        <v>63</v>
      </c>
      <c r="D96" s="49" t="s">
        <v>211</v>
      </c>
      <c r="E96" s="48" t="s">
        <v>151</v>
      </c>
      <c r="F96" s="50">
        <f>F97+F98</f>
        <v>998</v>
      </c>
    </row>
    <row r="97" spans="1:6" ht="14.25" customHeight="1">
      <c r="A97" s="47" t="s">
        <v>154</v>
      </c>
      <c r="B97" s="51">
        <v>978</v>
      </c>
      <c r="C97" s="48" t="s">
        <v>63</v>
      </c>
      <c r="D97" s="49" t="s">
        <v>211</v>
      </c>
      <c r="E97" s="82">
        <v>100</v>
      </c>
      <c r="F97" s="50">
        <f>998-9.9</f>
        <v>988.1</v>
      </c>
    </row>
    <row r="98" spans="1:6" ht="14.25" customHeight="1">
      <c r="A98" s="47" t="s">
        <v>181</v>
      </c>
      <c r="B98" s="51">
        <v>978</v>
      </c>
      <c r="C98" s="48" t="s">
        <v>63</v>
      </c>
      <c r="D98" s="49" t="s">
        <v>211</v>
      </c>
      <c r="E98" s="51">
        <v>200</v>
      </c>
      <c r="F98" s="50">
        <v>9.9</v>
      </c>
    </row>
    <row r="99" spans="1:6" ht="24.75" customHeight="1">
      <c r="A99" s="41" t="s">
        <v>65</v>
      </c>
      <c r="B99" s="53">
        <v>978</v>
      </c>
      <c r="C99" s="42" t="s">
        <v>66</v>
      </c>
      <c r="D99" s="43" t="s">
        <v>151</v>
      </c>
      <c r="E99" s="53" t="s">
        <v>151</v>
      </c>
      <c r="F99" s="44">
        <f>F100+F102+F104</f>
        <v>3705.9</v>
      </c>
    </row>
    <row r="100" spans="1:6" ht="14.25" customHeight="1">
      <c r="A100" s="47" t="s">
        <v>212</v>
      </c>
      <c r="B100" s="51">
        <v>978</v>
      </c>
      <c r="C100" s="48" t="s">
        <v>66</v>
      </c>
      <c r="D100" s="49" t="s">
        <v>213</v>
      </c>
      <c r="E100" s="51" t="s">
        <v>151</v>
      </c>
      <c r="F100" s="50">
        <f>F101</f>
        <v>891.5</v>
      </c>
    </row>
    <row r="101" spans="1:6" ht="14.25" customHeight="1">
      <c r="A101" s="47" t="s">
        <v>154</v>
      </c>
      <c r="B101" s="51">
        <v>978</v>
      </c>
      <c r="C101" s="48" t="s">
        <v>66</v>
      </c>
      <c r="D101" s="49" t="s">
        <v>213</v>
      </c>
      <c r="E101" s="82">
        <v>100</v>
      </c>
      <c r="F101" s="50">
        <v>891.5</v>
      </c>
    </row>
    <row r="102" spans="1:6" ht="15" customHeight="1">
      <c r="A102" s="47" t="s">
        <v>214</v>
      </c>
      <c r="B102" s="51">
        <v>978</v>
      </c>
      <c r="C102" s="48" t="s">
        <v>66</v>
      </c>
      <c r="D102" s="49" t="s">
        <v>215</v>
      </c>
      <c r="E102" s="51"/>
      <c r="F102" s="50">
        <f>F103</f>
        <v>217</v>
      </c>
    </row>
    <row r="103" spans="1:6" ht="25.5" customHeight="1">
      <c r="A103" s="47" t="s">
        <v>214</v>
      </c>
      <c r="B103" s="51">
        <v>978</v>
      </c>
      <c r="C103" s="48" t="s">
        <v>66</v>
      </c>
      <c r="D103" s="49" t="s">
        <v>215</v>
      </c>
      <c r="E103" s="82">
        <v>200</v>
      </c>
      <c r="F103" s="50">
        <v>217</v>
      </c>
    </row>
    <row r="104" spans="1:6" ht="24" customHeight="1">
      <c r="A104" s="41" t="s">
        <v>216</v>
      </c>
      <c r="B104" s="53">
        <v>978</v>
      </c>
      <c r="C104" s="42" t="s">
        <v>66</v>
      </c>
      <c r="D104" s="43" t="s">
        <v>217</v>
      </c>
      <c r="E104" s="53" t="s">
        <v>151</v>
      </c>
      <c r="F104" s="44">
        <f>F105+F106+F107</f>
        <v>2597.4</v>
      </c>
    </row>
    <row r="105" spans="1:6" ht="15" customHeight="1">
      <c r="A105" s="47" t="s">
        <v>154</v>
      </c>
      <c r="B105" s="51">
        <v>978</v>
      </c>
      <c r="C105" s="48" t="s">
        <v>66</v>
      </c>
      <c r="D105" s="49" t="s">
        <v>217</v>
      </c>
      <c r="E105" s="82">
        <v>100</v>
      </c>
      <c r="F105" s="50">
        <f>1426.2+479.3</f>
        <v>1905.5</v>
      </c>
    </row>
    <row r="106" spans="1:6" ht="15" customHeight="1">
      <c r="A106" s="47" t="s">
        <v>157</v>
      </c>
      <c r="B106" s="51">
        <v>978</v>
      </c>
      <c r="C106" s="48" t="s">
        <v>66</v>
      </c>
      <c r="D106" s="49" t="s">
        <v>217</v>
      </c>
      <c r="E106" s="51">
        <v>200</v>
      </c>
      <c r="F106" s="50">
        <f>2597.4-F105</f>
        <v>691.9000000000001</v>
      </c>
    </row>
    <row r="107" spans="1:6" ht="15" customHeight="1">
      <c r="A107" s="47" t="s">
        <v>218</v>
      </c>
      <c r="B107" s="51">
        <v>978</v>
      </c>
      <c r="C107" s="48" t="s">
        <v>66</v>
      </c>
      <c r="D107" s="49" t="s">
        <v>217</v>
      </c>
      <c r="E107" s="51">
        <v>800</v>
      </c>
      <c r="F107" s="50">
        <v>0</v>
      </c>
    </row>
    <row r="108" spans="1:6" ht="27.75" customHeight="1">
      <c r="A108" s="42" t="s">
        <v>219</v>
      </c>
      <c r="B108" s="53">
        <v>978</v>
      </c>
      <c r="C108" s="42" t="s">
        <v>74</v>
      </c>
      <c r="D108" s="49"/>
      <c r="E108" s="51"/>
      <c r="F108" s="44">
        <f>F109</f>
        <v>72</v>
      </c>
    </row>
    <row r="109" spans="1:6" ht="15" customHeight="1">
      <c r="A109" s="77" t="s">
        <v>220</v>
      </c>
      <c r="B109" s="51">
        <v>978</v>
      </c>
      <c r="C109" s="48" t="s">
        <v>74</v>
      </c>
      <c r="D109" s="49" t="s">
        <v>221</v>
      </c>
      <c r="E109" s="48" t="s">
        <v>151</v>
      </c>
      <c r="F109" s="50">
        <f>F110</f>
        <v>72</v>
      </c>
    </row>
    <row r="110" spans="1:6" ht="15" customHeight="1">
      <c r="A110" s="47" t="s">
        <v>218</v>
      </c>
      <c r="B110" s="51">
        <v>978</v>
      </c>
      <c r="C110" s="48" t="s">
        <v>74</v>
      </c>
      <c r="D110" s="49" t="s">
        <v>221</v>
      </c>
      <c r="E110" s="51">
        <v>800</v>
      </c>
      <c r="F110" s="50">
        <f>'расходы 2021'!L19</f>
        <v>72</v>
      </c>
    </row>
    <row r="111" spans="1:6" ht="29.25" customHeight="1">
      <c r="A111" s="52" t="s">
        <v>80</v>
      </c>
      <c r="B111" s="53">
        <v>978</v>
      </c>
      <c r="C111" s="43" t="s">
        <v>74</v>
      </c>
      <c r="D111" s="49"/>
      <c r="E111" s="51"/>
      <c r="F111" s="44">
        <f>F112</f>
        <v>0</v>
      </c>
    </row>
    <row r="112" spans="1:6" ht="27.75" customHeight="1">
      <c r="A112" s="47" t="s">
        <v>168</v>
      </c>
      <c r="B112" s="51">
        <v>978</v>
      </c>
      <c r="C112" s="49" t="s">
        <v>74</v>
      </c>
      <c r="D112" s="49" t="s">
        <v>222</v>
      </c>
      <c r="E112" s="51">
        <v>100</v>
      </c>
      <c r="F112" s="50">
        <f>'расходы 2021'!L20</f>
        <v>0</v>
      </c>
    </row>
    <row r="113" spans="1:6" ht="15">
      <c r="A113" s="52" t="s">
        <v>223</v>
      </c>
      <c r="B113" s="83"/>
      <c r="C113" s="83"/>
      <c r="D113" s="84"/>
      <c r="E113" s="83"/>
      <c r="F113" s="85">
        <f>F114</f>
        <v>0</v>
      </c>
    </row>
    <row r="114" spans="1:6" ht="15">
      <c r="A114" s="86" t="s">
        <v>69</v>
      </c>
      <c r="B114" s="69" t="s">
        <v>224</v>
      </c>
      <c r="C114" s="84" t="s">
        <v>70</v>
      </c>
      <c r="D114" s="84"/>
      <c r="E114" s="83"/>
      <c r="F114" s="85">
        <f>F115</f>
        <v>0</v>
      </c>
    </row>
    <row r="115" spans="1:6" ht="24.75">
      <c r="A115" s="77" t="s">
        <v>225</v>
      </c>
      <c r="B115" s="72" t="s">
        <v>224</v>
      </c>
      <c r="C115" s="87" t="s">
        <v>70</v>
      </c>
      <c r="D115" s="87" t="s">
        <v>226</v>
      </c>
      <c r="E115" s="88"/>
      <c r="F115" s="80">
        <f>F116+F117</f>
        <v>0</v>
      </c>
    </row>
    <row r="116" spans="1:6" ht="15">
      <c r="A116" s="47" t="s">
        <v>154</v>
      </c>
      <c r="B116" s="72" t="s">
        <v>224</v>
      </c>
      <c r="C116" s="87" t="s">
        <v>70</v>
      </c>
      <c r="D116" s="87" t="s">
        <v>226</v>
      </c>
      <c r="E116" s="82">
        <v>100</v>
      </c>
      <c r="F116" s="80">
        <f>'расходы 2021'!L14</f>
        <v>0</v>
      </c>
    </row>
    <row r="117" spans="1:6" ht="15">
      <c r="A117" s="47" t="s">
        <v>227</v>
      </c>
      <c r="B117" s="72" t="s">
        <v>224</v>
      </c>
      <c r="C117" s="87" t="s">
        <v>70</v>
      </c>
      <c r="D117" s="87" t="s">
        <v>228</v>
      </c>
      <c r="E117" s="82">
        <v>800</v>
      </c>
      <c r="F117" s="80">
        <v>0</v>
      </c>
    </row>
    <row r="118" spans="1:6" ht="15">
      <c r="A118" s="52" t="s">
        <v>142</v>
      </c>
      <c r="B118" s="88"/>
      <c r="C118" s="88"/>
      <c r="D118" s="87"/>
      <c r="E118" s="88"/>
      <c r="F118" s="89">
        <f>F113+F94+F9</f>
        <v>82818.5</v>
      </c>
    </row>
    <row r="119" spans="1:6" ht="12.75">
      <c r="A119" s="90"/>
      <c r="B119" s="91"/>
      <c r="C119" s="91"/>
      <c r="D119" s="92"/>
      <c r="E119" s="91"/>
      <c r="F119" s="93"/>
    </row>
  </sheetData>
  <sheetProtection/>
  <mergeCells count="4">
    <mergeCell ref="A2:F2"/>
    <mergeCell ref="C3:F3"/>
    <mergeCell ref="C4:F4"/>
    <mergeCell ref="A5:F5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2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3" sqref="B3:C3"/>
    </sheetView>
  </sheetViews>
  <sheetFormatPr defaultColWidth="9.00390625" defaultRowHeight="12.75"/>
  <cols>
    <col min="1" max="1" width="30.25390625" style="18" customWidth="1"/>
    <col min="2" max="2" width="57.00390625" style="18" customWidth="1"/>
    <col min="3" max="3" width="23.125" style="18" customWidth="1"/>
    <col min="4" max="4" width="9.125" style="18" bestFit="1" customWidth="1"/>
    <col min="5" max="16384" width="9.125" style="18" customWidth="1"/>
  </cols>
  <sheetData>
    <row r="1" ht="15">
      <c r="A1" s="19"/>
    </row>
    <row r="3" spans="1:10" ht="15" customHeight="1">
      <c r="A3" s="19"/>
      <c r="B3" s="242" t="s">
        <v>262</v>
      </c>
      <c r="C3" s="242"/>
      <c r="D3" s="20"/>
      <c r="E3" s="20"/>
      <c r="F3" s="20"/>
      <c r="G3" s="20"/>
      <c r="H3" s="20"/>
      <c r="I3" s="20"/>
      <c r="J3" s="20"/>
    </row>
    <row r="5" spans="1:3" ht="48" customHeight="1">
      <c r="A5" s="243" t="s">
        <v>229</v>
      </c>
      <c r="B5" s="244"/>
      <c r="C5" s="244"/>
    </row>
    <row r="6" spans="1:3" ht="15.75">
      <c r="A6" s="245" t="s">
        <v>230</v>
      </c>
      <c r="B6" s="246"/>
      <c r="C6" s="246"/>
    </row>
    <row r="8" spans="1:3" ht="30">
      <c r="A8" s="21" t="s">
        <v>231</v>
      </c>
      <c r="B8" s="21" t="s">
        <v>232</v>
      </c>
      <c r="C8" s="22" t="s">
        <v>233</v>
      </c>
    </row>
    <row r="9" spans="1:3" ht="15">
      <c r="A9" s="23" t="s">
        <v>234</v>
      </c>
      <c r="B9" s="24" t="s">
        <v>235</v>
      </c>
      <c r="C9" s="25">
        <f>C10</f>
        <v>-2875.4000000000087</v>
      </c>
    </row>
    <row r="10" spans="1:3" ht="30" customHeight="1">
      <c r="A10" s="23" t="s">
        <v>236</v>
      </c>
      <c r="B10" s="24" t="s">
        <v>237</v>
      </c>
      <c r="C10" s="25">
        <f>C11+C12</f>
        <v>-2875.4000000000087</v>
      </c>
    </row>
    <row r="11" spans="1:3" ht="35.25" customHeight="1">
      <c r="A11" s="23" t="s">
        <v>238</v>
      </c>
      <c r="B11" s="24" t="s">
        <v>239</v>
      </c>
      <c r="C11" s="25">
        <f>-'доходы 1'!G26</f>
        <v>-85693.90000000001</v>
      </c>
    </row>
    <row r="12" spans="1:3" ht="33" customHeight="1">
      <c r="A12" s="23" t="s">
        <v>240</v>
      </c>
      <c r="B12" s="24" t="s">
        <v>241</v>
      </c>
      <c r="C12" s="26">
        <f>'расходы 2021'!L58</f>
        <v>82818.5</v>
      </c>
    </row>
    <row r="15" ht="15">
      <c r="B15" s="27"/>
    </row>
  </sheetData>
  <sheetProtection/>
  <mergeCells count="3">
    <mergeCell ref="B3:C3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38" sqref="C38"/>
    </sheetView>
  </sheetViews>
  <sheetFormatPr defaultColWidth="9.25390625" defaultRowHeight="12.75"/>
  <cols>
    <col min="1" max="1" width="63.75390625" style="0" customWidth="1"/>
    <col min="2" max="2" width="16.75390625" style="0" customWidth="1"/>
    <col min="3" max="4" width="9.25390625" style="0" customWidth="1"/>
    <col min="5" max="5" width="10.125" style="0" bestFit="1" customWidth="1"/>
    <col min="6" max="6" width="11.75390625" style="0" customWidth="1"/>
  </cols>
  <sheetData>
    <row r="1" spans="1:5" ht="29.25" customHeight="1">
      <c r="A1" s="247"/>
      <c r="B1" s="247"/>
      <c r="C1" s="1"/>
      <c r="D1" s="1"/>
      <c r="E1" s="1"/>
    </row>
    <row r="2" spans="1:2" ht="12.75">
      <c r="A2" s="238" t="s">
        <v>263</v>
      </c>
      <c r="B2" s="238"/>
    </row>
    <row r="4" spans="1:2" ht="51.75" customHeight="1">
      <c r="A4" s="248" t="s">
        <v>242</v>
      </c>
      <c r="B4" s="241"/>
    </row>
    <row r="6" ht="12.75">
      <c r="A6" s="3" t="s">
        <v>243</v>
      </c>
    </row>
    <row r="7" ht="12.75">
      <c r="B7" s="2"/>
    </row>
    <row r="8" spans="1:2" ht="14.25">
      <c r="A8" s="4" t="s">
        <v>244</v>
      </c>
      <c r="B8" s="5" t="s">
        <v>245</v>
      </c>
    </row>
    <row r="9" spans="1:2" ht="14.25">
      <c r="A9" s="4" t="s">
        <v>246</v>
      </c>
      <c r="B9" s="6">
        <f>'расходы ведом'!F105-B13</f>
        <v>1766.6</v>
      </c>
    </row>
    <row r="10" spans="1:5" ht="14.25">
      <c r="A10" s="7"/>
      <c r="B10" s="8"/>
      <c r="E10" s="9"/>
    </row>
    <row r="11" spans="1:5" ht="14.25">
      <c r="A11" s="4" t="s">
        <v>247</v>
      </c>
      <c r="B11" s="4"/>
      <c r="E11" s="10"/>
    </row>
    <row r="12" spans="1:2" ht="14.25">
      <c r="A12" s="4" t="s">
        <v>248</v>
      </c>
      <c r="B12" s="5" t="s">
        <v>249</v>
      </c>
    </row>
    <row r="13" spans="1:6" ht="14.25">
      <c r="A13" s="4" t="s">
        <v>246</v>
      </c>
      <c r="B13" s="11">
        <v>138.9</v>
      </c>
      <c r="E13" s="10"/>
      <c r="F13" s="10"/>
    </row>
    <row r="14" ht="12.75">
      <c r="B14" s="12"/>
    </row>
    <row r="15" spans="1:2" ht="12.75">
      <c r="A15" s="3" t="s">
        <v>250</v>
      </c>
      <c r="B15" s="12"/>
    </row>
    <row r="16" ht="12.75">
      <c r="B16" s="12"/>
    </row>
    <row r="17" spans="1:2" ht="14.25">
      <c r="A17" s="4" t="s">
        <v>244</v>
      </c>
      <c r="B17" s="5" t="s">
        <v>251</v>
      </c>
    </row>
    <row r="18" spans="1:2" ht="14.25">
      <c r="A18" s="4" t="s">
        <v>246</v>
      </c>
      <c r="B18" s="13">
        <f>'расходы ведом'!F12+'расходы ведом'!F14+B22-B26</f>
        <v>15593.699999999999</v>
      </c>
    </row>
    <row r="19" spans="1:5" ht="15" customHeight="1">
      <c r="A19" s="4"/>
      <c r="B19" s="6"/>
      <c r="E19" s="10"/>
    </row>
    <row r="20" spans="1:2" ht="14.25">
      <c r="A20" s="4" t="s">
        <v>252</v>
      </c>
      <c r="B20" s="6"/>
    </row>
    <row r="21" spans="1:2" ht="14.25">
      <c r="A21" s="4" t="s">
        <v>253</v>
      </c>
      <c r="B21" s="14" t="s">
        <v>254</v>
      </c>
    </row>
    <row r="22" spans="1:4" ht="14.25">
      <c r="A22" s="4" t="s">
        <v>246</v>
      </c>
      <c r="B22" s="6">
        <f>1678.6+504.9</f>
        <v>2183.5</v>
      </c>
      <c r="D22" s="10"/>
    </row>
    <row r="23" spans="1:2" ht="14.25">
      <c r="A23" s="4"/>
      <c r="B23" s="6"/>
    </row>
    <row r="24" spans="1:2" ht="14.25">
      <c r="A24" s="4" t="s">
        <v>255</v>
      </c>
      <c r="B24" s="6"/>
    </row>
    <row r="25" spans="1:2" ht="14.25">
      <c r="A25" s="4" t="s">
        <v>248</v>
      </c>
      <c r="B25" s="14" t="s">
        <v>245</v>
      </c>
    </row>
    <row r="26" spans="1:6" ht="14.25">
      <c r="A26" s="4" t="s">
        <v>246</v>
      </c>
      <c r="B26" s="6">
        <f>889.1</f>
        <v>889.1</v>
      </c>
      <c r="E26" s="10"/>
      <c r="F26" s="10"/>
    </row>
    <row r="27" ht="12.75">
      <c r="B27" s="12"/>
    </row>
    <row r="28" ht="12.75">
      <c r="B28" s="12"/>
    </row>
    <row r="29" spans="1:2" ht="12.75">
      <c r="A29" s="3" t="s">
        <v>256</v>
      </c>
      <c r="B29" s="12"/>
    </row>
    <row r="30" ht="12.75">
      <c r="B30" s="12"/>
    </row>
    <row r="31" spans="1:4" ht="14.25">
      <c r="A31" s="4" t="s">
        <v>244</v>
      </c>
      <c r="B31" s="5" t="s">
        <v>257</v>
      </c>
      <c r="C31" s="15"/>
      <c r="D31" s="15"/>
    </row>
    <row r="32" spans="1:4" ht="14.25">
      <c r="A32" s="4" t="s">
        <v>246</v>
      </c>
      <c r="B32" s="16">
        <v>0</v>
      </c>
      <c r="C32" s="15"/>
      <c r="D32" s="15"/>
    </row>
    <row r="33" ht="12.75">
      <c r="B33" s="17"/>
    </row>
    <row r="34" spans="1:2" ht="14.25">
      <c r="A34" s="4" t="s">
        <v>247</v>
      </c>
      <c r="B34" s="5" t="s">
        <v>257</v>
      </c>
    </row>
    <row r="35" spans="1:2" ht="14.25">
      <c r="A35" s="4" t="s">
        <v>248</v>
      </c>
      <c r="B35" s="5" t="s">
        <v>258</v>
      </c>
    </row>
    <row r="36" spans="1:2" ht="14.25">
      <c r="A36" s="4" t="s">
        <v>246</v>
      </c>
      <c r="B36" s="11">
        <v>0</v>
      </c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2022-10-20T07:25:48Z</cp:lastPrinted>
  <dcterms:created xsi:type="dcterms:W3CDTF">2006-04-19T07:01:28Z</dcterms:created>
  <dcterms:modified xsi:type="dcterms:W3CDTF">2022-10-20T07:25:51Z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92D9FD9BE53D4B52A1F23F5DA3A0B4D0</vt:lpwstr>
  </property>
  <property fmtid="{D5CDD505-2E9C-101B-9397-08002B2CF9AE}" pid="3" name="KSOProductBuildVer">
    <vt:lpwstr>1049-11.2.0.11341</vt:lpwstr>
  </property>
</Properties>
</file>